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.sharepoint.com/sites/Kompetanseordningane/Delte dokumenter/Kollektiv kompetanseutvikling/Tilskudd/1. Tildeling 2026/"/>
    </mc:Choice>
  </mc:AlternateContent>
  <xr:revisionPtr revIDLastSave="2812" documentId="11_61E62524F21156DFED6AE661356D78FC41868F3F" xr6:coauthVersionLast="47" xr6:coauthVersionMax="47" xr10:uidLastSave="{E0D91D0B-0F4A-420B-8426-5050535BFB25}"/>
  <bookViews>
    <workbookView xWindow="-110" yWindow="-110" windowWidth="19420" windowHeight="11500" xr2:uid="{00000000-000D-0000-FFFF-FFFF00000000}"/>
  </bookViews>
  <sheets>
    <sheet name="Oversikt SFs forslag til fordel" sheetId="7" r:id="rId1"/>
    <sheet name="Nord" sheetId="2" state="hidden" r:id="rId2"/>
    <sheet name="Midt" sheetId="3" state="hidden" r:id="rId3"/>
    <sheet name="Sør" sheetId="4" state="hidden" r:id="rId4"/>
    <sheet name="Privat på tvers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  <c r="G80" i="7"/>
  <c r="C83" i="7"/>
  <c r="A75" i="7"/>
  <c r="A97" i="7"/>
  <c r="A93" i="7"/>
  <c r="A89" i="7"/>
  <c r="A80" i="7"/>
  <c r="A69" i="7"/>
  <c r="F77" i="7"/>
  <c r="F76" i="7"/>
  <c r="F75" i="7"/>
  <c r="A9" i="7"/>
  <c r="C128" i="7" l="1"/>
  <c r="G136" i="7"/>
  <c r="J35" i="3"/>
  <c r="G141" i="7"/>
  <c r="G97" i="7"/>
  <c r="G75" i="7"/>
  <c r="G69" i="7"/>
  <c r="F124" i="7"/>
  <c r="F125" i="7"/>
  <c r="F141" i="7"/>
  <c r="F142" i="7"/>
  <c r="F103" i="7"/>
  <c r="F102" i="7"/>
  <c r="F104" i="7"/>
  <c r="F105" i="7"/>
  <c r="F116" i="7"/>
  <c r="F115" i="7"/>
  <c r="F114" i="7"/>
  <c r="F121" i="7"/>
  <c r="F120" i="7"/>
  <c r="F119" i="7"/>
  <c r="F128" i="7"/>
  <c r="F129" i="7"/>
  <c r="F133" i="7"/>
  <c r="F132" i="7"/>
  <c r="F136" i="7"/>
  <c r="F137" i="7"/>
  <c r="F110" i="7" l="1"/>
  <c r="F106" i="7"/>
  <c r="F37" i="7"/>
  <c r="F38" i="7"/>
  <c r="F34" i="7"/>
  <c r="F33" i="7"/>
  <c r="F29" i="7"/>
  <c r="F30" i="7"/>
  <c r="F25" i="7"/>
  <c r="F26" i="7"/>
  <c r="F22" i="7"/>
  <c r="F21" i="7"/>
  <c r="F17" i="7"/>
  <c r="F18" i="7"/>
  <c r="F13" i="7"/>
  <c r="F14" i="7"/>
  <c r="F41" i="7"/>
  <c r="F42" i="7"/>
  <c r="F45" i="7"/>
  <c r="F46" i="7"/>
  <c r="F50" i="7"/>
  <c r="F49" i="7"/>
  <c r="F54" i="7"/>
  <c r="F53" i="7"/>
  <c r="F58" i="7"/>
  <c r="F57" i="7"/>
  <c r="F62" i="7"/>
  <c r="F61" i="7"/>
  <c r="F98" i="7"/>
  <c r="F97" i="7"/>
  <c r="F94" i="7"/>
  <c r="F93" i="7"/>
  <c r="F90" i="7"/>
  <c r="F89" i="7"/>
  <c r="F70" i="7"/>
  <c r="F69" i="7"/>
  <c r="D115" i="7"/>
  <c r="A124" i="7"/>
  <c r="A114" i="7"/>
  <c r="A102" i="7"/>
  <c r="J45" i="3"/>
  <c r="C132" i="7"/>
  <c r="B128" i="7"/>
  <c r="C136" i="7" a="1"/>
  <c r="C136" i="7" s="1"/>
  <c r="C142" i="7"/>
  <c r="E142" i="7"/>
  <c r="E141" i="7"/>
  <c r="D142" i="7"/>
  <c r="D141" i="7"/>
  <c r="E137" i="7"/>
  <c r="E136" i="7"/>
  <c r="D137" i="7"/>
  <c r="D136" i="7"/>
  <c r="B141" i="7"/>
  <c r="B136" i="7"/>
  <c r="E133" i="7"/>
  <c r="E132" i="7"/>
  <c r="D133" i="7"/>
  <c r="D132" i="7"/>
  <c r="E129" i="7"/>
  <c r="E128" i="7"/>
  <c r="D129" i="7"/>
  <c r="D128" i="7"/>
  <c r="E125" i="7"/>
  <c r="E124" i="7"/>
  <c r="D125" i="7"/>
  <c r="D124" i="7"/>
  <c r="C124" i="7"/>
  <c r="B132" i="7"/>
  <c r="B124" i="7"/>
  <c r="E121" i="7"/>
  <c r="E120" i="7"/>
  <c r="E119" i="7"/>
  <c r="D121" i="7"/>
  <c r="D120" i="7"/>
  <c r="D119" i="7"/>
  <c r="E116" i="7"/>
  <c r="E115" i="7"/>
  <c r="E114" i="7"/>
  <c r="D116" i="7"/>
  <c r="D114" i="7"/>
  <c r="D106" i="7"/>
  <c r="E110" i="7"/>
  <c r="E112" i="7" s="1"/>
  <c r="D110" i="7"/>
  <c r="D109" i="7"/>
  <c r="C111" i="7"/>
  <c r="C110" i="7"/>
  <c r="C109" i="7"/>
  <c r="E143" i="7" l="1"/>
  <c r="F146" i="7"/>
  <c r="G146" i="7" s="1"/>
  <c r="E139" i="7"/>
  <c r="E130" i="7"/>
  <c r="E134" i="7"/>
  <c r="E126" i="7"/>
  <c r="E106" i="7" l="1"/>
  <c r="E105" i="7"/>
  <c r="E104" i="7"/>
  <c r="E103" i="7"/>
  <c r="E102" i="7"/>
  <c r="C105" i="7"/>
  <c r="C104" i="7"/>
  <c r="C103" i="7"/>
  <c r="G24" i="3"/>
  <c r="G23" i="3"/>
  <c r="G20" i="3"/>
  <c r="F24" i="3"/>
  <c r="E24" i="3"/>
  <c r="D24" i="3"/>
  <c r="G16" i="3"/>
  <c r="F16" i="3"/>
  <c r="E16" i="3"/>
  <c r="D16" i="3"/>
  <c r="G15" i="3"/>
  <c r="G12" i="3"/>
  <c r="G8" i="3"/>
  <c r="F8" i="3"/>
  <c r="E8" i="3"/>
  <c r="D8" i="3"/>
  <c r="G7" i="3"/>
  <c r="F9" i="7"/>
  <c r="F10" i="7"/>
  <c r="E107" i="7"/>
  <c r="C102" i="7"/>
  <c r="B102" i="7"/>
  <c r="G119" i="7"/>
  <c r="G114" i="7"/>
  <c r="G57" i="7"/>
  <c r="G53" i="7"/>
  <c r="G49" i="7"/>
  <c r="G45" i="7"/>
  <c r="G41" i="7"/>
  <c r="G37" i="7"/>
  <c r="G33" i="7"/>
  <c r="G29" i="7"/>
  <c r="G25" i="7"/>
  <c r="G21" i="7"/>
  <c r="G17" i="7"/>
  <c r="G13" i="7"/>
  <c r="G9" i="7"/>
  <c r="E122" i="7"/>
  <c r="E117" i="7"/>
  <c r="B119" i="7"/>
  <c r="B114" i="7"/>
  <c r="E72" i="7"/>
  <c r="E71" i="7"/>
  <c r="C71" i="7"/>
  <c r="B17" i="7"/>
  <c r="B65" i="7"/>
  <c r="B81" i="7"/>
  <c r="E86" i="7"/>
  <c r="E85" i="7"/>
  <c r="E82" i="7"/>
  <c r="E83" i="7"/>
  <c r="E81" i="7"/>
  <c r="C85" i="7"/>
  <c r="C81" i="7"/>
  <c r="E70" i="7"/>
  <c r="E69" i="7"/>
  <c r="E98" i="7"/>
  <c r="E97" i="7"/>
  <c r="B97" i="7"/>
  <c r="E94" i="7"/>
  <c r="E93" i="7"/>
  <c r="B93" i="7"/>
  <c r="E90" i="7"/>
  <c r="E89" i="7"/>
  <c r="B89" i="7"/>
  <c r="B75" i="7"/>
  <c r="B69" i="7"/>
  <c r="E66" i="7"/>
  <c r="E65" i="7"/>
  <c r="E62" i="7"/>
  <c r="E61" i="7"/>
  <c r="E58" i="7"/>
  <c r="E57" i="7"/>
  <c r="E54" i="7"/>
  <c r="E53" i="7"/>
  <c r="E50" i="7"/>
  <c r="E49" i="7"/>
  <c r="E46" i="7"/>
  <c r="E45" i="7"/>
  <c r="E42" i="7"/>
  <c r="E41" i="7"/>
  <c r="E38" i="7"/>
  <c r="E37" i="7"/>
  <c r="E34" i="7"/>
  <c r="E33" i="7"/>
  <c r="B33" i="7"/>
  <c r="E30" i="7"/>
  <c r="E29" i="7"/>
  <c r="E26" i="7"/>
  <c r="E25" i="7"/>
  <c r="E22" i="7"/>
  <c r="E21" i="7"/>
  <c r="E18" i="7"/>
  <c r="E17" i="7"/>
  <c r="E14" i="7"/>
  <c r="E13" i="7"/>
  <c r="B61" i="7"/>
  <c r="B57" i="7"/>
  <c r="B53" i="7"/>
  <c r="B49" i="7"/>
  <c r="B45" i="7"/>
  <c r="B41" i="7"/>
  <c r="B37" i="7"/>
  <c r="B29" i="7"/>
  <c r="B25" i="7"/>
  <c r="B21" i="7"/>
  <c r="B13" i="7"/>
  <c r="B9" i="7"/>
  <c r="E10" i="7"/>
  <c r="E9" i="7"/>
  <c r="J58" i="3"/>
  <c r="J49" i="3"/>
  <c r="I144" i="2"/>
  <c r="E73" i="7" l="1"/>
  <c r="E35" i="7"/>
  <c r="E59" i="7"/>
  <c r="E39" i="7"/>
  <c r="E63" i="7"/>
  <c r="E19" i="7"/>
  <c r="E87" i="7"/>
  <c r="E15" i="7"/>
  <c r="E51" i="7"/>
  <c r="E47" i="7"/>
  <c r="E91" i="7"/>
  <c r="E55" i="7"/>
  <c r="E99" i="7"/>
  <c r="E95" i="7"/>
  <c r="E27" i="7"/>
  <c r="E23" i="7"/>
  <c r="E43" i="7"/>
  <c r="E31" i="7"/>
  <c r="E67" i="7"/>
  <c r="E11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<sst xmlns="http://schemas.openxmlformats.org/spreadsheetml/2006/main" count="662" uniqueCount="183">
  <si>
    <t>Forslag til fordeling av tilskuddsmidler i kollektiv kompetanseutvikling i skole og barnehage</t>
  </si>
  <si>
    <t>Tilskuddsmidler til fordeling</t>
  </si>
  <si>
    <t>Oversøking</t>
  </si>
  <si>
    <t>Meldt behov</t>
  </si>
  <si>
    <t>Tiltak</t>
  </si>
  <si>
    <t>Eier/involvert</t>
  </si>
  <si>
    <t>Tilskuddsmottaker</t>
  </si>
  <si>
    <t>Behovsmelding</t>
  </si>
  <si>
    <t>Forslag til fordeling</t>
  </si>
  <si>
    <t>Herav til koordinatorfunksjon</t>
  </si>
  <si>
    <t>Vurdering/merknader</t>
  </si>
  <si>
    <t>Nord</t>
  </si>
  <si>
    <t>Karmøy</t>
  </si>
  <si>
    <t xml:space="preserve">NordR v Karmøy kommune 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</si>
  <si>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 xml:space="preserve">. </t>
    </r>
    <r>
      <rPr>
        <b/>
        <sz val="11"/>
        <color theme="1"/>
        <rFont val="Aptos"/>
        <family val="2"/>
      </rPr>
      <t>Fordeling barnehage-skole</t>
    </r>
    <r>
      <rPr>
        <sz val="11"/>
        <color theme="1"/>
        <rFont val="Aptos"/>
        <family val="2"/>
      </rPr>
      <t xml:space="preserve">: Skeivfordeling til fordel barnehage. Region nord gjøres oppmerksomme på dette. </t>
    </r>
    <r>
      <rPr>
        <b/>
        <sz val="11"/>
        <color theme="1"/>
        <rFont val="Aptos"/>
        <family val="2"/>
      </rPr>
      <t>Fordeling årsverk</t>
    </r>
    <r>
      <rPr>
        <sz val="11"/>
        <color theme="1"/>
        <rFont val="Aptos"/>
        <family val="2"/>
      </rPr>
      <t>: Regionen har selv prioritert tiltak/kommuner. Vi har justert beløpene på bakgrunn av oversøking.</t>
    </r>
    <r>
      <rPr>
        <sz val="11"/>
        <color rgb="FFFF0000"/>
        <rFont val="Aptos"/>
        <family val="2"/>
      </rPr>
      <t xml:space="preserve"> </t>
    </r>
    <r>
      <rPr>
        <b/>
        <sz val="11"/>
        <rFont val="Aptos"/>
        <family val="2"/>
      </rPr>
      <t xml:space="preserve"> </t>
    </r>
    <r>
      <rPr>
        <b/>
        <sz val="11"/>
        <color theme="1"/>
        <rFont val="Aptos"/>
        <family val="2"/>
      </rPr>
      <t>Eier og UH:</t>
    </r>
    <r>
      <rPr>
        <sz val="11"/>
        <color theme="1"/>
        <rFont val="Aptos"/>
        <family val="2"/>
      </rPr>
      <t xml:space="preserve"> Skeivfordeling eier og UH begrunnet i behovsmelding og enighet i partnerskapet. </t>
    </r>
    <r>
      <rPr>
        <b/>
        <sz val="11"/>
        <color theme="1"/>
        <rFont val="Aptos"/>
        <family val="2"/>
      </rPr>
      <t xml:space="preserve">Avsatte midler  til små eiere/nettverk: </t>
    </r>
    <r>
      <rPr>
        <sz val="11"/>
        <color theme="1"/>
        <rFont val="Aptos"/>
        <family val="2"/>
      </rPr>
      <t xml:space="preserve"> Utsira.</t>
    </r>
  </si>
  <si>
    <t>HVL</t>
  </si>
  <si>
    <t>Karmøy, Bokn, Tysvær, Haugesund</t>
  </si>
  <si>
    <t>Tysvær</t>
  </si>
  <si>
    <t>Utsira</t>
  </si>
  <si>
    <t>Karmøy, Tysvær, Haugesund</t>
  </si>
  <si>
    <t>Haugesund</t>
  </si>
  <si>
    <t>Vindafjord</t>
  </si>
  <si>
    <t>Nord R</t>
  </si>
  <si>
    <t xml:space="preserve">Oppfyller ikke kriterier for kompetansetiltak og vurderes som egeninnsats. </t>
  </si>
  <si>
    <t>Dalane</t>
  </si>
  <si>
    <t>Dalane, flere tiltak i og på tvers av kommunene Eigersund, Lund, Bjerkreim og Sokndal.</t>
  </si>
  <si>
    <t>Eigersund</t>
  </si>
  <si>
    <r>
      <rPr>
        <b/>
        <sz val="11"/>
        <color theme="1"/>
        <rFont val="Aptos"/>
        <family val="2"/>
      </rPr>
      <t>Tiltak i tråd med kriteriene.</t>
    </r>
    <r>
      <rPr>
        <sz val="11"/>
        <color theme="1"/>
        <rFont val="Aptos"/>
        <family val="2"/>
      </rPr>
      <t xml:space="preserve"> F</t>
    </r>
    <r>
      <rPr>
        <b/>
        <sz val="11"/>
        <color theme="1"/>
        <rFont val="Aptos"/>
        <family val="2"/>
      </rPr>
      <t xml:space="preserve">ordeling barnehage-skole: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 </t>
    </r>
    <r>
      <rPr>
        <b/>
        <sz val="11"/>
        <color theme="1"/>
        <rFont val="Aptos"/>
        <family val="2"/>
      </rPr>
      <t xml:space="preserve">Eier og UH: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>Avsatte midler  til små eiere/nettverk</t>
    </r>
    <r>
      <rPr>
        <sz val="11"/>
        <color theme="1"/>
        <rFont val="Aptos"/>
        <family val="2"/>
      </rPr>
      <t>:  Sokndal, Lund og Bjerkreim.</t>
    </r>
  </si>
  <si>
    <t>UIS</t>
  </si>
  <si>
    <t>Gjesdal</t>
  </si>
  <si>
    <t>Gjesdal kommune</t>
  </si>
  <si>
    <r>
      <rPr>
        <b/>
        <sz val="11"/>
        <color theme="1"/>
        <rFont val="Aptos"/>
        <family val="2"/>
      </rPr>
      <t xml:space="preserve">Tiltak i tråd med kriteriene. Fordeling barnehage-skole;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b/>
        <sz val="11"/>
        <color theme="1"/>
        <rFont val="Aptos"/>
        <family val="2"/>
      </rPr>
      <t xml:space="preserve">Fordeling eier og UH og kompetansemiljø; </t>
    </r>
    <r>
      <rPr>
        <sz val="11"/>
        <color theme="1"/>
        <rFont val="Aptos"/>
        <family val="2"/>
      </rPr>
      <t>50/10/40.</t>
    </r>
  </si>
  <si>
    <t>SNU-senteret</t>
  </si>
  <si>
    <t>Hå</t>
  </si>
  <si>
    <t xml:space="preserve">Hå 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</si>
  <si>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 xml:space="preserve">. </t>
    </r>
    <r>
      <rPr>
        <b/>
        <sz val="11"/>
        <color theme="1"/>
        <rFont val="Aptos"/>
        <family val="2"/>
      </rPr>
      <t xml:space="preserve">Fordeling barnehage-skole;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sz val="11"/>
        <color rgb="FFFF0000"/>
        <rFont val="Aptos"/>
        <family val="2"/>
      </rPr>
      <t>.</t>
    </r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 xml:space="preserve">Fordeling eier og UH og kompetansemiljø; </t>
    </r>
    <r>
      <rPr>
        <sz val="11"/>
        <color theme="1"/>
        <rFont val="Aptos"/>
        <family val="2"/>
      </rPr>
      <t xml:space="preserve">50/50.                                                                                   </t>
    </r>
    <r>
      <rPr>
        <b/>
        <sz val="11"/>
        <color theme="1"/>
        <rFont val="Aptos"/>
        <family val="2"/>
      </rPr>
      <t xml:space="preserve">Kommunen kan vurdere om alle tiltakene kan gjennomføres innenfor rammen. En evt. endring må meldes til SF innen 26.03.2026   </t>
    </r>
    <r>
      <rPr>
        <sz val="11"/>
        <color theme="1"/>
        <rFont val="Aptos"/>
        <family val="2"/>
      </rPr>
      <t xml:space="preserve">                                                                                                                                                                             </t>
    </r>
  </si>
  <si>
    <t>Hå kommune</t>
  </si>
  <si>
    <t>UIS v. Læringsmiljøsenteret</t>
  </si>
  <si>
    <t>Klepp</t>
  </si>
  <si>
    <t>Klepp kommune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</si>
  <si>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 xml:space="preserve">. </t>
    </r>
    <r>
      <rPr>
        <b/>
        <sz val="11"/>
        <color theme="1"/>
        <rFont val="Aptos"/>
        <family val="2"/>
      </rPr>
      <t xml:space="preserve">Fordeling barnehage-skole;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b/>
        <sz val="11"/>
        <color theme="1"/>
        <rFont val="Aptos"/>
        <family val="2"/>
      </rPr>
      <t xml:space="preserve">Fordeling eier og UH og kompetansemiljø; </t>
    </r>
    <r>
      <rPr>
        <sz val="11"/>
        <color theme="1"/>
        <rFont val="Aptos"/>
        <family val="2"/>
      </rPr>
      <t>50/50</t>
    </r>
  </si>
  <si>
    <t>Sandnes</t>
  </si>
  <si>
    <t>Sandnes kommune</t>
  </si>
  <si>
    <t>Time</t>
  </si>
  <si>
    <t>Time kommune</t>
  </si>
  <si>
    <t>Nettverk private på tvers av kommuner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</si>
  <si>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 xml:space="preserve">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b/>
        <sz val="11"/>
        <color theme="1"/>
        <rFont val="Aptos"/>
        <family val="2"/>
      </rPr>
      <t xml:space="preserve">Fordeling eier og UH; </t>
    </r>
    <r>
      <rPr>
        <sz val="11"/>
        <color theme="1"/>
        <rFont val="Aptos"/>
        <family val="2"/>
      </rPr>
      <t xml:space="preserve">50/50. </t>
    </r>
    <r>
      <rPr>
        <b/>
        <sz val="11"/>
        <color theme="1"/>
        <rFont val="Aptos"/>
        <family val="2"/>
      </rPr>
      <t xml:space="preserve">Avsatte midler  til små eiere/nettverk: </t>
    </r>
    <r>
      <rPr>
        <sz val="11"/>
        <color theme="1"/>
        <rFont val="Aptos"/>
        <family val="2"/>
      </rPr>
      <t>Tildelt</t>
    </r>
  </si>
  <si>
    <t>Kunnskapsdelingsnettverk</t>
  </si>
  <si>
    <r>
      <rPr>
        <b/>
        <sz val="11"/>
        <color theme="1"/>
        <rFont val="Aptos"/>
        <family val="2"/>
      </rPr>
      <t>Tiltak i tråd med kriteriene.</t>
    </r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 </t>
    </r>
    <r>
      <rPr>
        <b/>
        <sz val="11"/>
        <color theme="1"/>
        <rFont val="Aptos"/>
        <family val="2"/>
      </rPr>
      <t xml:space="preserve">Fordeling eier og UH; </t>
    </r>
    <r>
      <rPr>
        <sz val="11"/>
        <color theme="1"/>
        <rFont val="Aptos"/>
        <family val="2"/>
      </rPr>
      <t xml:space="preserve">0/100. Skeivfordeling eier og UH begrunnet i behovsmelding og enighet i partnerskapet. </t>
    </r>
    <r>
      <rPr>
        <b/>
        <sz val="11"/>
        <color theme="1"/>
        <rFont val="Aptos"/>
        <family val="2"/>
      </rPr>
      <t xml:space="preserve">Avsatte midler  til små eiere/nettverk: </t>
    </r>
    <r>
      <rPr>
        <sz val="11"/>
        <color theme="1"/>
        <rFont val="Aptos"/>
        <family val="2"/>
      </rPr>
      <t>Tildelt</t>
    </r>
  </si>
  <si>
    <t>Private barnehager Stavanger og Sola</t>
  </si>
  <si>
    <t>Alle private barnehager Sola</t>
  </si>
  <si>
    <r>
      <rPr>
        <b/>
        <sz val="11"/>
        <color theme="1"/>
        <rFont val="Aptos"/>
        <family val="2"/>
      </rPr>
      <t>Tiltak i tråd med kriteriene.</t>
    </r>
    <r>
      <rPr>
        <sz val="11"/>
        <color theme="1"/>
        <rFont val="Aptos"/>
        <family val="2"/>
      </rPr>
      <t xml:space="preserve">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 </t>
    </r>
    <r>
      <rPr>
        <b/>
        <sz val="11"/>
        <color theme="1"/>
        <rFont val="Aptos"/>
        <family val="2"/>
      </rPr>
      <t xml:space="preserve">Fordeling eier og UH/kompetansemiljø; </t>
    </r>
    <r>
      <rPr>
        <sz val="11"/>
        <color theme="1"/>
        <rFont val="Aptos"/>
        <family val="2"/>
      </rPr>
      <t xml:space="preserve">50/40/10. </t>
    </r>
  </si>
  <si>
    <t>Private barnehager Stavanger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</si>
  <si>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 xml:space="preserve">. </t>
    </r>
    <r>
      <rPr>
        <b/>
        <sz val="11"/>
        <color theme="1"/>
        <rFont val="Aptos"/>
        <family val="2"/>
      </rPr>
      <t xml:space="preserve">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b/>
        <sz val="11"/>
        <color theme="1"/>
        <rFont val="Aptos"/>
        <family val="2"/>
      </rPr>
      <t xml:space="preserve">Fordeling eier og UH og kompetansemiljø; </t>
    </r>
    <r>
      <rPr>
        <sz val="11"/>
        <color theme="1"/>
        <rFont val="Aptos"/>
        <family val="2"/>
      </rPr>
      <t>50/40/10</t>
    </r>
  </si>
  <si>
    <t>Utdanningsregion midt</t>
  </si>
  <si>
    <r>
      <rPr>
        <b/>
        <sz val="11"/>
        <color theme="1"/>
        <rFont val="Aptos"/>
        <family val="2"/>
      </rPr>
      <t>Tiltak i tråd med kriteriene</t>
    </r>
    <r>
      <rPr>
        <sz val="11"/>
        <color theme="1"/>
        <rFont val="Aptos"/>
        <family val="2"/>
      </rPr>
      <t>.</t>
    </r>
    <r>
      <rPr>
        <b/>
        <sz val="11"/>
        <color theme="1"/>
        <rFont val="Aptos"/>
        <family val="2"/>
      </rPr>
      <t xml:space="preserve"> Fordeling årsverk: </t>
    </r>
    <r>
      <rPr>
        <sz val="11"/>
        <color theme="1"/>
        <rFont val="Aptos"/>
        <family val="2"/>
      </rPr>
      <t xml:space="preserve">Vi har justert beløpene på bakgrunn av oversøking. </t>
    </r>
    <r>
      <rPr>
        <b/>
        <sz val="11"/>
        <color theme="1"/>
        <rFont val="Aptos"/>
        <family val="2"/>
      </rPr>
      <t xml:space="preserve">Fordeling eier og UH/kompetansemiljø: </t>
    </r>
    <r>
      <rPr>
        <sz val="11"/>
        <color theme="1"/>
        <rFont val="Aptos"/>
        <family val="2"/>
      </rPr>
      <t>Samlet sett 50/50</t>
    </r>
    <r>
      <rPr>
        <b/>
        <sz val="11"/>
        <color theme="1"/>
        <rFont val="Aptos"/>
        <family val="2"/>
      </rPr>
      <t xml:space="preserve">. </t>
    </r>
    <r>
      <rPr>
        <sz val="11"/>
        <color theme="1"/>
        <rFont val="Aptos"/>
        <family val="2"/>
      </rPr>
      <t>Skeivfordeling på tiltak begrunnet i behovsmelding og enighet i partnerskapet.</t>
    </r>
  </si>
  <si>
    <r>
      <rPr>
        <b/>
        <sz val="11"/>
        <color theme="1"/>
        <rFont val="Aptos"/>
        <family val="2"/>
      </rPr>
      <t>Tiltak i tråd med kriteriene. Fordeling årsverk</t>
    </r>
    <r>
      <rPr>
        <sz val="11"/>
        <color theme="1"/>
        <rFont val="Aptos"/>
        <family val="2"/>
      </rPr>
      <t xml:space="preserve">: Vi har justert beløpene på bakgrunn av oversøking. </t>
    </r>
    <r>
      <rPr>
        <b/>
        <sz val="11"/>
        <color theme="1"/>
        <rFont val="Aptos"/>
        <family val="2"/>
      </rPr>
      <t>Fordeling eier og UH/kompetansemiljø</t>
    </r>
    <r>
      <rPr>
        <sz val="11"/>
        <color theme="1"/>
        <rFont val="Aptos"/>
        <family val="2"/>
      </rPr>
      <t>: 50/50</t>
    </r>
  </si>
  <si>
    <t>Stavanger kommune</t>
  </si>
  <si>
    <t>Sum tildeling</t>
  </si>
  <si>
    <t>Fordeling</t>
  </si>
  <si>
    <t>Skole</t>
  </si>
  <si>
    <t>Barnehage</t>
  </si>
  <si>
    <t>Skole og barnehage</t>
  </si>
  <si>
    <t>Tiltak som videreføres</t>
  </si>
  <si>
    <t>Oppdatert 28.01.2026</t>
  </si>
  <si>
    <t>Tilskudd</t>
  </si>
  <si>
    <t>Navn på tilskuddsmottaker*</t>
  </si>
  <si>
    <t xml:space="preserve">Andre involverte </t>
  </si>
  <si>
    <t>Søknad tilskudd 2026</t>
  </si>
  <si>
    <t>Søknad tilskudd 2027</t>
  </si>
  <si>
    <t>Søknad tilskudd 2028</t>
  </si>
  <si>
    <t>Sum  periode</t>
  </si>
  <si>
    <t>Barnehagebasert vurdering - partnerskap i 7 barnehager</t>
  </si>
  <si>
    <t>Kompetansenettverk NordR v/ Karmøy kommune</t>
  </si>
  <si>
    <t xml:space="preserve"> kr -   </t>
  </si>
  <si>
    <t>Karmøy (3)</t>
  </si>
  <si>
    <t xml:space="preserve">kr -   </t>
  </si>
  <si>
    <t>Espira (1)</t>
  </si>
  <si>
    <t>Små barnehager (1)</t>
  </si>
  <si>
    <t>Rusvik barnehage (1)</t>
  </si>
  <si>
    <t>Kirketunet (1)</t>
  </si>
  <si>
    <t>Høgskulen på Vestlandet (HVL)</t>
  </si>
  <si>
    <t>(andre kompetansemiljø?)</t>
  </si>
  <si>
    <t>Sum</t>
  </si>
  <si>
    <t>Lærende nettverk "Lek, inkludering og medvirkning" (20 barnehager foredlt på 2 nettverk). Partnerskap i 3 enkeltbarnehager.</t>
  </si>
  <si>
    <t>Karmøy kommune (2)</t>
  </si>
  <si>
    <t>Bokn kommune (1)</t>
  </si>
  <si>
    <t>Tysvær kommune (4)</t>
  </si>
  <si>
    <t>Haugesund kommune (4)</t>
  </si>
  <si>
    <t>Anna Nilssen  minne barnehage (1)</t>
  </si>
  <si>
    <t>Nøtteliten familiebarnehage (1)</t>
  </si>
  <si>
    <t>Aski (1)</t>
  </si>
  <si>
    <t>Ryvingen barnehage (1)</t>
  </si>
  <si>
    <t>Espira (2)</t>
  </si>
  <si>
    <t>Sandhåland Musik, Natur- og gårdsbarnehage (1)</t>
  </si>
  <si>
    <t>Lesing som grunnleggende ferdighet i alle fag</t>
  </si>
  <si>
    <t xml:space="preserve">Tysvær kommune  </t>
  </si>
  <si>
    <t xml:space="preserve">Kompetanseløft for inkluderende praksis. Alle ombord. </t>
  </si>
  <si>
    <t>Utsira kommune</t>
  </si>
  <si>
    <t xml:space="preserve">Kompetanseløft for inkluderende praksis.Trygg, aktiv og nysgjerrig - Et inkluderende barnehage- og skoletilbud for alle  </t>
  </si>
  <si>
    <t>Karmøy kommune</t>
  </si>
  <si>
    <t>Nye kompetansetiltak</t>
  </si>
  <si>
    <t>Lærende nettverk "Lek, læring og livsmestring  (Interkommunalt. 2 skoler og 10 barnehager)</t>
  </si>
  <si>
    <t>Karmøy (3) / Avaldsnes skole, Ådland skole, Skudenes barnehage</t>
  </si>
  <si>
    <t>Tysvær (2)/Førresfjoden barnehage, Førland barnehage</t>
  </si>
  <si>
    <t>FUS (2)/ Udland barnehage, Rossabø barnehage</t>
  </si>
  <si>
    <t>Sammen Vardafjell bhg (1)</t>
  </si>
  <si>
    <t>Steinsfjellet barnehage (1)</t>
  </si>
  <si>
    <t>Villduen barnehage (1)</t>
  </si>
  <si>
    <t>Hakkebakkeskogen bhg (1)</t>
  </si>
  <si>
    <t>Små barnehager/ sentrum (1)</t>
  </si>
  <si>
    <t xml:space="preserve">Mini-nettverk: Mangfold og fellesskap </t>
  </si>
  <si>
    <t>Espira /Karmsund (1)</t>
  </si>
  <si>
    <t>Kyvidalen barnehage SA (1)</t>
  </si>
  <si>
    <t>Mini-nettverk: Sråk, tekst og lesing (1 barnehage, 1 oppvekstsenter og 2 skoler)</t>
  </si>
  <si>
    <t>Vindafjord kommune (4)</t>
  </si>
  <si>
    <t>Enkelstående partnerskap. KI i skolen</t>
  </si>
  <si>
    <t>Vindafjord kommune/Ølen skule (1)</t>
  </si>
  <si>
    <t>Enkeltstående partnerskap. Etablere felles grunnsyn og styrking av profesjonsfellesskapet</t>
  </si>
  <si>
    <t>Hatteland/Nausthaugen barnehage (1)</t>
  </si>
  <si>
    <t>Enkelstående partnerskap. Lesing</t>
  </si>
  <si>
    <t>Tysvær kommune/Førre skule (1)</t>
  </si>
  <si>
    <t>Tverrfaglig oppfølging av barn med autismeforstyrrelser</t>
  </si>
  <si>
    <t>Karmøy /Kopervik barneskole, Stangeland ungdomsskole</t>
  </si>
  <si>
    <t>Haugsund /Skole og PPT</t>
  </si>
  <si>
    <t>Regionalt fellestiltak.  Kartlegging av ståsted og behov knyttet til tverrfaglig oppfølging av barn med autismeforstyrrelser</t>
  </si>
  <si>
    <t>Koordineringsressurs inngår i tiltaket (50/50)</t>
  </si>
  <si>
    <t>Utvikling av partnerskap</t>
  </si>
  <si>
    <t>SKOLE</t>
  </si>
  <si>
    <t>Tiltak 1 - Å styrke skolens profesjonelle læringsfellesskap (skole)</t>
  </si>
  <si>
    <t>Fellestiltak Hjelmeland kommune, Kvitsøy kommune, Randaberg  kommune, Sola kommune og Strand kommune</t>
  </si>
  <si>
    <t>Universitetet i Stavanger</t>
  </si>
  <si>
    <t>Tiltak 2 - Å utvikle læringsmiljø som fremmer læring, mestring og trivsel (skole)Flere tiltak i og på tvers av kommunene</t>
  </si>
  <si>
    <t xml:space="preserve">Ulike tiltak i og på tvers av kommunene Hjelmeland,  Kvitsøy, Randaber, Sola, Stavanger og Strand </t>
  </si>
  <si>
    <t>Tiltak 3 - Å utforske egen praksis (skole)</t>
  </si>
  <si>
    <t xml:space="preserve">Utvalgte partnerskoler fra kommuner i utdanningsregion midt. </t>
  </si>
  <si>
    <t>BARNEHAGE</t>
  </si>
  <si>
    <t>Å styrke barnehagenes læringsfellesskap gjennom lærende nettverk i partnerskap</t>
  </si>
  <si>
    <t>Sola kommune</t>
  </si>
  <si>
    <t>Randaberg/Kvitsøy kommune</t>
  </si>
  <si>
    <t>Strand kommune</t>
  </si>
  <si>
    <t>Hjelmeland kommune</t>
  </si>
  <si>
    <t>Å utforske praksis og bygge kapasitet for læring og utvikling i utvalgte partnerbarnehager (6 barnehager)</t>
  </si>
  <si>
    <t>Hvordan kan lærende fellesskap bidra til økt kapasitet på kompetanseutvikling på systemnivå….....(barnehage)</t>
  </si>
  <si>
    <t>Eiernettverk private barnehager i Sola</t>
  </si>
  <si>
    <t>Alle private bhg i Sola</t>
  </si>
  <si>
    <t>10% til koordineringsfunksjon. Koordinator vil være leder av Lærende Nettverk, i tillegg til samarbeid med UH og andre relevante kompetansemiljø. Avlønning sees i sammenheng med koordinators opprinnelige lønnsplassering.</t>
  </si>
  <si>
    <t>Tiltaket vil også etablere en arbeidsgruppe, totalt 4 personer. Koordinator deltar i arbeidsgruppen. Øvrige deltakere blir frikjøpt på timebasis, basert på rigging av tiltaket, i hovedsak Lærende Nettverk. Vi har planlagt å lage et felles AU med de private barnehagene i Stavanger kommune, da vi har en del sammenfallende behov. 2 medlemmer fra lokalt AU i Sola vil sitte i felles AU med Stavanger. Deltakerne i felles AU utgjør representanter i AU for nettverk av eiere og UH for å sikre patnerskapet.</t>
  </si>
  <si>
    <t>RVTS Vest</t>
  </si>
  <si>
    <t>SNU (senter for nevrobiologisk utviklingspsykologi)</t>
  </si>
  <si>
    <t>Hvordan kan lærende fellesskap bidra til økt kapasitet på kompetanseutvikling på systemnivå….....</t>
  </si>
  <si>
    <t xml:space="preserve">PBL lokallag Stavanger </t>
  </si>
  <si>
    <t>Private barnehager i Stavanger</t>
  </si>
  <si>
    <t>20% til koordineringsfunksjon, fordelt på 2 personer. Koordinator vil være ledere av Lærende Nettverk, i tillegg til samarbeid med UH og andre relevante kompetansemiljø. Avlønning sees i sammenheng med koordinators opprinnelige lønnsplassering.</t>
  </si>
  <si>
    <t xml:space="preserve">Tiltaket vil også etablere en arbeidsgruppe, totalt 4 personer. Koordinatorene deltar i gruppen. Øvrige deltakere blir frikjøpt på timebasis, basert på rigging av tiltaket, i hovedsak Lærende Nettverk. Vi har planlagt å lage et felles AU med de private barnehagene i Sola kommune, da vi har en del sammenfallende behov. </t>
  </si>
  <si>
    <t xml:space="preserve">Fire veier til inkludering: Lek, språk, tilrettelegging og trygghet  </t>
  </si>
  <si>
    <t>Eigersund kommune for Dalane</t>
  </si>
  <si>
    <t>800.000 til to koordinatorer</t>
  </si>
  <si>
    <t>Fellesaktivitet barnehage - Region sør</t>
  </si>
  <si>
    <t>Inkluderende fellesskap - med fokus på nevrobiologisk forståesle i tjenesteområdet oppvekst</t>
  </si>
  <si>
    <t>SNU senteret</t>
  </si>
  <si>
    <t xml:space="preserve">Inkluderende og tilrettelagt praksis gjennom bruk av pedagogisk analyse, bruk av smågrupper, bruk av veiledande lesing og dialogisk praksis </t>
  </si>
  <si>
    <t>Fellesdel (tidligere kompetanseløftet)</t>
  </si>
  <si>
    <t>Veiledande lesing og dialogisk praksis</t>
  </si>
  <si>
    <t>Arbeid i smågrupper i barnehagen</t>
  </si>
  <si>
    <t>[UH/fagskole/andre kompetansemiljø]</t>
  </si>
  <si>
    <t xml:space="preserve">Fellesdel, Læringsmiljøsenteret </t>
  </si>
  <si>
    <t>Trygge og inkluderande miljø (TIM)</t>
  </si>
  <si>
    <t>Espira, Fus</t>
  </si>
  <si>
    <t>På lag for livslang lærelyst</t>
  </si>
  <si>
    <t>Pedagogisk analyse som verktøy for eit inkluderande fellesskap for barn og unge </t>
  </si>
  <si>
    <t>Kongsberg International School / NIBS</t>
  </si>
  <si>
    <t xml:space="preserve">Sandnes Interntational School </t>
  </si>
  <si>
    <t>British International School Stavanger - Gausel</t>
  </si>
  <si>
    <t>Haugesund International School</t>
  </si>
  <si>
    <t>Universitetet I Sørøst-Norge</t>
  </si>
  <si>
    <t>Praktiske og estetiske arbeidsmåter i steinerpedagogikken</t>
  </si>
  <si>
    <t>Stiftelsen steinerbarnehagen Bukkene Bruse</t>
  </si>
  <si>
    <t>Stiftelsen Biå steinerbarnehage</t>
  </si>
  <si>
    <t>Stiftelsen Soria Moria steinerbarnehage</t>
  </si>
  <si>
    <t>Stiftelsen steinerskolen i Stavanger</t>
  </si>
  <si>
    <t>*sett inn flere rader dersom flere tilskuddsmottakere</t>
  </si>
  <si>
    <t>Steinerhøyskolen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</si>
</sst>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kr&quot;\ #,##0;[Red]\-&quot;kr&quot;\ #,##0"/>
    <numFmt numFmtId="164" formatCode="&quot;kr&quot;\ #,##0;[Red]&quot;kr&quot;\ \-#,##0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&quot;kr&quot;\ #,##0"/>
    <numFmt numFmtId="168" formatCode="_ &quot;kr&quot;\ * #,##0_ ;_ &quot;kr&quot;\ * \-#,##0_ ;_ &quot;kr&quot;\ * &quot;-&quot;??_ ;_ @_ 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F5496"/>
      <name val="Calibri"/>
      <family val="2"/>
      <scheme val="minor"/>
    </font>
    <font>
      <u val="double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0.5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Calibri"/>
      <family val="2"/>
    </font>
    <font>
      <sz val="11"/>
      <color rgb="FFFF0000"/>
      <name val="Aptos"/>
      <family val="2"/>
    </font>
    <font>
      <b/>
      <sz val="11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FFFFFF"/>
      </patternFill>
    </fill>
    <fill>
      <patternFill patternType="solid">
        <fgColor rgb="FFA9D08E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rgb="FFE2EFD9"/>
      </patternFill>
    </fill>
    <fill>
      <patternFill patternType="solid">
        <fgColor rgb="FFFFFF00"/>
        <bgColor rgb="FFE2EFD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wrapText="1"/>
    </xf>
    <xf numFmtId="0" fontId="2" fillId="0" borderId="11" xfId="0" applyFont="1" applyBorder="1"/>
    <xf numFmtId="0" fontId="1" fillId="0" borderId="0" xfId="0" applyFont="1"/>
    <xf numFmtId="0" fontId="2" fillId="4" borderId="2" xfId="0" applyFont="1" applyFill="1" applyBorder="1" applyAlignment="1">
      <alignment wrapText="1"/>
    </xf>
    <xf numFmtId="0" fontId="2" fillId="3" borderId="12" xfId="0" applyFont="1" applyFill="1" applyBorder="1"/>
    <xf numFmtId="0" fontId="2" fillId="3" borderId="6" xfId="0" applyFont="1" applyFill="1" applyBorder="1"/>
    <xf numFmtId="164" fontId="0" fillId="0" borderId="0" xfId="0" applyNumberFormat="1"/>
    <xf numFmtId="0" fontId="2" fillId="0" borderId="2" xfId="0" applyFont="1" applyBorder="1"/>
    <xf numFmtId="0" fontId="2" fillId="0" borderId="8" xfId="0" applyFont="1" applyBorder="1"/>
    <xf numFmtId="164" fontId="2" fillId="3" borderId="2" xfId="0" applyNumberFormat="1" applyFont="1" applyFill="1" applyBorder="1"/>
    <xf numFmtId="0" fontId="2" fillId="2" borderId="6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3" borderId="8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164" fontId="2" fillId="3" borderId="8" xfId="0" applyNumberFormat="1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164" fontId="2" fillId="3" borderId="17" xfId="0" applyNumberFormat="1" applyFont="1" applyFill="1" applyBorder="1"/>
    <xf numFmtId="0" fontId="2" fillId="3" borderId="2" xfId="0" applyFont="1" applyFill="1" applyBorder="1"/>
    <xf numFmtId="164" fontId="2" fillId="3" borderId="14" xfId="0" applyNumberFormat="1" applyFont="1" applyFill="1" applyBorder="1"/>
    <xf numFmtId="0" fontId="2" fillId="3" borderId="32" xfId="0" applyFont="1" applyFill="1" applyBorder="1"/>
    <xf numFmtId="164" fontId="2" fillId="3" borderId="15" xfId="0" applyNumberFormat="1" applyFont="1" applyFill="1" applyBorder="1"/>
    <xf numFmtId="164" fontId="2" fillId="3" borderId="16" xfId="0" applyNumberFormat="1" applyFont="1" applyFill="1" applyBorder="1"/>
    <xf numFmtId="0" fontId="0" fillId="5" borderId="0" xfId="0" applyFill="1"/>
    <xf numFmtId="9" fontId="0" fillId="0" borderId="0" xfId="0" applyNumberFormat="1"/>
    <xf numFmtId="0" fontId="2" fillId="3" borderId="8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3" fillId="3" borderId="0" xfId="0" applyFont="1" applyFill="1" applyAlignment="1">
      <alignment vertical="top" wrapText="1"/>
    </xf>
    <xf numFmtId="164" fontId="2" fillId="3" borderId="0" xfId="0" applyNumberFormat="1" applyFont="1" applyFill="1"/>
    <xf numFmtId="0" fontId="2" fillId="2" borderId="7" xfId="0" applyFont="1" applyFill="1" applyBorder="1" applyAlignment="1">
      <alignment wrapText="1"/>
    </xf>
    <xf numFmtId="0" fontId="3" fillId="3" borderId="10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3" borderId="7" xfId="0" applyFont="1" applyFill="1" applyBorder="1"/>
    <xf numFmtId="0" fontId="3" fillId="3" borderId="6" xfId="0" applyFont="1" applyFill="1" applyBorder="1"/>
    <xf numFmtId="0" fontId="2" fillId="2" borderId="13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3" fillId="3" borderId="11" xfId="0" applyFont="1" applyFill="1" applyBorder="1"/>
    <xf numFmtId="164" fontId="2" fillId="3" borderId="11" xfId="0" applyNumberFormat="1" applyFont="1" applyFill="1" applyBorder="1"/>
    <xf numFmtId="0" fontId="2" fillId="3" borderId="22" xfId="0" applyFont="1" applyFill="1" applyBorder="1"/>
    <xf numFmtId="164" fontId="2" fillId="3" borderId="23" xfId="0" applyNumberFormat="1" applyFont="1" applyFill="1" applyBorder="1"/>
    <xf numFmtId="0" fontId="2" fillId="3" borderId="23" xfId="0" applyFont="1" applyFill="1" applyBorder="1"/>
    <xf numFmtId="0" fontId="2" fillId="0" borderId="22" xfId="0" applyFont="1" applyBorder="1"/>
    <xf numFmtId="164" fontId="2" fillId="3" borderId="18" xfId="0" applyNumberFormat="1" applyFont="1" applyFill="1" applyBorder="1"/>
    <xf numFmtId="0" fontId="2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6" fillId="0" borderId="0" xfId="0" applyFont="1"/>
    <xf numFmtId="0" fontId="8" fillId="6" borderId="0" xfId="0" applyFont="1" applyFill="1"/>
    <xf numFmtId="0" fontId="8" fillId="6" borderId="0" xfId="0" applyFont="1" applyFill="1" applyAlignment="1">
      <alignment wrapText="1"/>
    </xf>
    <xf numFmtId="0" fontId="10" fillId="6" borderId="0" xfId="0" applyFont="1" applyFill="1"/>
    <xf numFmtId="0" fontId="12" fillId="6" borderId="0" xfId="0" applyFont="1" applyFill="1" applyAlignment="1">
      <alignment wrapText="1"/>
    </xf>
    <xf numFmtId="0" fontId="8" fillId="10" borderId="2" xfId="0" applyFont="1" applyFill="1" applyBorder="1"/>
    <xf numFmtId="0" fontId="8" fillId="8" borderId="2" xfId="0" applyFont="1" applyFill="1" applyBorder="1"/>
    <xf numFmtId="0" fontId="13" fillId="6" borderId="0" xfId="0" applyFont="1" applyFill="1" applyAlignment="1">
      <alignment wrapText="1"/>
    </xf>
    <xf numFmtId="0" fontId="13" fillId="6" borderId="0" xfId="0" applyFont="1" applyFill="1"/>
    <xf numFmtId="0" fontId="11" fillId="7" borderId="30" xfId="0" applyFont="1" applyFill="1" applyBorder="1"/>
    <xf numFmtId="0" fontId="10" fillId="11" borderId="0" xfId="0" applyFont="1" applyFill="1" applyAlignment="1">
      <alignment wrapText="1"/>
    </xf>
    <xf numFmtId="0" fontId="8" fillId="6" borderId="0" xfId="0" applyFont="1" applyFill="1" applyAlignment="1">
      <alignment horizontal="left" vertical="top" wrapText="1"/>
    </xf>
    <xf numFmtId="0" fontId="11" fillId="7" borderId="12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wrapText="1"/>
    </xf>
    <xf numFmtId="0" fontId="10" fillId="11" borderId="0" xfId="0" applyFont="1" applyFill="1" applyAlignment="1">
      <alignment horizontal="left" vertical="top" wrapText="1"/>
    </xf>
    <xf numFmtId="0" fontId="8" fillId="12" borderId="2" xfId="0" applyFont="1" applyFill="1" applyBorder="1"/>
    <xf numFmtId="0" fontId="8" fillId="12" borderId="2" xfId="0" applyFont="1" applyFill="1" applyBorder="1" applyAlignment="1">
      <alignment horizontal="left" vertical="top" wrapText="1"/>
    </xf>
    <xf numFmtId="0" fontId="8" fillId="0" borderId="2" xfId="0" applyFont="1" applyBorder="1"/>
    <xf numFmtId="0" fontId="8" fillId="11" borderId="0" xfId="0" applyFont="1" applyFill="1"/>
    <xf numFmtId="167" fontId="2" fillId="3" borderId="14" xfId="0" applyNumberFormat="1" applyFont="1" applyFill="1" applyBorder="1"/>
    <xf numFmtId="167" fontId="2" fillId="3" borderId="15" xfId="0" applyNumberFormat="1" applyFont="1" applyFill="1" applyBorder="1"/>
    <xf numFmtId="167" fontId="2" fillId="3" borderId="16" xfId="0" applyNumberFormat="1" applyFont="1" applyFill="1" applyBorder="1"/>
    <xf numFmtId="167" fontId="2" fillId="3" borderId="8" xfId="0" applyNumberFormat="1" applyFont="1" applyFill="1" applyBorder="1"/>
    <xf numFmtId="164" fontId="8" fillId="8" borderId="2" xfId="0" applyNumberFormat="1" applyFont="1" applyFill="1" applyBorder="1"/>
    <xf numFmtId="0" fontId="8" fillId="0" borderId="0" xfId="0" applyFont="1"/>
    <xf numFmtId="0" fontId="10" fillId="5" borderId="2" xfId="0" applyFont="1" applyFill="1" applyBorder="1" applyAlignment="1">
      <alignment vertical="top" wrapText="1"/>
    </xf>
    <xf numFmtId="0" fontId="10" fillId="11" borderId="0" xfId="0" applyFont="1" applyFill="1" applyAlignment="1">
      <alignment vertical="top" wrapText="1"/>
    </xf>
    <xf numFmtId="0" fontId="11" fillId="7" borderId="20" xfId="0" applyFont="1" applyFill="1" applyBorder="1" applyAlignment="1">
      <alignment vertical="top" wrapText="1"/>
    </xf>
    <xf numFmtId="0" fontId="8" fillId="10" borderId="2" xfId="0" applyFont="1" applyFill="1" applyBorder="1" applyAlignment="1">
      <alignment vertical="top" wrapText="1"/>
    </xf>
    <xf numFmtId="0" fontId="8" fillId="12" borderId="13" xfId="0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10" borderId="1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10" borderId="2" xfId="0" applyFont="1" applyFill="1" applyBorder="1" applyAlignment="1">
      <alignment horizontal="left" vertical="top"/>
    </xf>
    <xf numFmtId="0" fontId="8" fillId="12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9" fontId="0" fillId="0" borderId="0" xfId="1" applyFont="1"/>
    <xf numFmtId="0" fontId="11" fillId="14" borderId="0" xfId="0" applyFont="1" applyFill="1" applyAlignment="1">
      <alignment vertical="top" wrapText="1"/>
    </xf>
    <xf numFmtId="0" fontId="11" fillId="14" borderId="0" xfId="0" applyFont="1" applyFill="1"/>
    <xf numFmtId="0" fontId="11" fillId="14" borderId="0" xfId="0" applyFont="1" applyFill="1" applyAlignment="1">
      <alignment horizontal="left" vertical="top" wrapText="1"/>
    </xf>
    <xf numFmtId="168" fontId="8" fillId="6" borderId="0" xfId="0" applyNumberFormat="1" applyFont="1" applyFill="1"/>
    <xf numFmtId="168" fontId="10" fillId="11" borderId="0" xfId="0" applyNumberFormat="1" applyFont="1" applyFill="1" applyAlignment="1">
      <alignment wrapText="1"/>
    </xf>
    <xf numFmtId="168" fontId="14" fillId="11" borderId="0" xfId="0" applyNumberFormat="1" applyFont="1" applyFill="1" applyAlignment="1">
      <alignment wrapText="1"/>
    </xf>
    <xf numFmtId="168" fontId="11" fillId="7" borderId="30" xfId="0" applyNumberFormat="1" applyFont="1" applyFill="1" applyBorder="1"/>
    <xf numFmtId="168" fontId="11" fillId="14" borderId="0" xfId="0" applyNumberFormat="1" applyFont="1" applyFill="1"/>
    <xf numFmtId="168" fontId="8" fillId="8" borderId="2" xfId="0" applyNumberFormat="1" applyFont="1" applyFill="1" applyBorder="1"/>
    <xf numFmtId="168" fontId="8" fillId="10" borderId="2" xfId="0" applyNumberFormat="1" applyFont="1" applyFill="1" applyBorder="1"/>
    <xf numFmtId="168" fontId="8" fillId="12" borderId="2" xfId="0" applyNumberFormat="1" applyFont="1" applyFill="1" applyBorder="1"/>
    <xf numFmtId="168" fontId="12" fillId="8" borderId="2" xfId="0" applyNumberFormat="1" applyFont="1" applyFill="1" applyBorder="1"/>
    <xf numFmtId="168" fontId="8" fillId="0" borderId="2" xfId="0" applyNumberFormat="1" applyFont="1" applyBorder="1"/>
    <xf numFmtId="168" fontId="0" fillId="0" borderId="0" xfId="0" applyNumberFormat="1"/>
    <xf numFmtId="168" fontId="17" fillId="14" borderId="33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68" fontId="10" fillId="5" borderId="2" xfId="0" applyNumberFormat="1" applyFont="1" applyFill="1" applyBorder="1" applyAlignment="1">
      <alignment horizontal="right" vertical="top" wrapText="1"/>
    </xf>
    <xf numFmtId="0" fontId="8" fillId="11" borderId="0" xfId="0" applyFont="1" applyFill="1" applyAlignment="1">
      <alignment vertical="top" wrapText="1"/>
    </xf>
    <xf numFmtId="0" fontId="8" fillId="11" borderId="0" xfId="0" applyFont="1" applyFill="1" applyAlignment="1">
      <alignment horizontal="left" vertical="top"/>
    </xf>
    <xf numFmtId="168" fontId="8" fillId="11" borderId="0" xfId="0" applyNumberFormat="1" applyFont="1" applyFill="1"/>
    <xf numFmtId="0" fontId="8" fillId="11" borderId="0" xfId="0" applyFont="1" applyFill="1" applyAlignment="1">
      <alignment horizontal="left" vertical="top" wrapText="1"/>
    </xf>
    <xf numFmtId="0" fontId="0" fillId="16" borderId="0" xfId="0" applyFill="1" applyAlignment="1">
      <alignment horizontal="left" vertical="top"/>
    </xf>
    <xf numFmtId="168" fontId="8" fillId="3" borderId="2" xfId="0" applyNumberFormat="1" applyFont="1" applyFill="1" applyBorder="1"/>
    <xf numFmtId="168" fontId="17" fillId="7" borderId="33" xfId="0" applyNumberFormat="1" applyFont="1" applyFill="1" applyBorder="1"/>
    <xf numFmtId="168" fontId="0" fillId="16" borderId="0" xfId="0" applyNumberFormat="1" applyFill="1"/>
    <xf numFmtId="6" fontId="0" fillId="5" borderId="0" xfId="0" applyNumberFormat="1" applyFill="1"/>
    <xf numFmtId="0" fontId="0" fillId="16" borderId="0" xfId="0" applyFill="1" applyAlignment="1">
      <alignment vertical="top" wrapText="1"/>
    </xf>
    <xf numFmtId="168" fontId="8" fillId="6" borderId="0" xfId="0" applyNumberFormat="1" applyFont="1" applyFill="1" applyAlignment="1">
      <alignment horizontal="center"/>
    </xf>
    <xf numFmtId="0" fontId="8" fillId="5" borderId="2" xfId="0" applyFont="1" applyFill="1" applyBorder="1" applyAlignment="1">
      <alignment vertical="top" wrapText="1"/>
    </xf>
    <xf numFmtId="168" fontId="8" fillId="5" borderId="2" xfId="0" applyNumberFormat="1" applyFont="1" applyFill="1" applyBorder="1" applyAlignment="1">
      <alignment horizontal="right" vertical="top" wrapText="1"/>
    </xf>
    <xf numFmtId="0" fontId="11" fillId="7" borderId="30" xfId="0" applyFont="1" applyFill="1" applyBorder="1" applyAlignment="1">
      <alignment horizontal="left" vertical="top"/>
    </xf>
    <xf numFmtId="168" fontId="11" fillId="7" borderId="33" xfId="0" applyNumberFormat="1" applyFont="1" applyFill="1" applyBorder="1" applyAlignment="1">
      <alignment horizontal="left" vertical="top"/>
    </xf>
    <xf numFmtId="0" fontId="11" fillId="14" borderId="0" xfId="0" applyFont="1" applyFill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12" fillId="10" borderId="2" xfId="0" applyFont="1" applyFill="1" applyBorder="1" applyAlignment="1">
      <alignment vertical="top" wrapText="1"/>
    </xf>
    <xf numFmtId="168" fontId="8" fillId="11" borderId="0" xfId="0" applyNumberFormat="1" applyFont="1" applyFill="1" applyAlignment="1">
      <alignment horizontal="center"/>
    </xf>
    <xf numFmtId="168" fontId="10" fillId="8" borderId="2" xfId="0" applyNumberFormat="1" applyFont="1" applyFill="1" applyBorder="1"/>
    <xf numFmtId="168" fontId="10" fillId="3" borderId="2" xfId="0" applyNumberFormat="1" applyFont="1" applyFill="1" applyBorder="1"/>
    <xf numFmtId="168" fontId="10" fillId="0" borderId="2" xfId="0" applyNumberFormat="1" applyFont="1" applyBorder="1"/>
    <xf numFmtId="168" fontId="10" fillId="17" borderId="2" xfId="0" applyNumberFormat="1" applyFont="1" applyFill="1" applyBorder="1"/>
    <xf numFmtId="0" fontId="0" fillId="11" borderId="0" xfId="0" applyFill="1" applyAlignment="1">
      <alignment vertical="top" wrapText="1"/>
    </xf>
    <xf numFmtId="0" fontId="0" fillId="11" borderId="0" xfId="0" applyFill="1" applyAlignment="1">
      <alignment horizontal="left" vertical="top"/>
    </xf>
    <xf numFmtId="0" fontId="0" fillId="11" borderId="0" xfId="0" applyFill="1"/>
    <xf numFmtId="168" fontId="0" fillId="11" borderId="0" xfId="0" applyNumberFormat="1" applyFill="1"/>
    <xf numFmtId="168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left" vertical="top" wrapText="1"/>
    </xf>
    <xf numFmtId="3" fontId="0" fillId="0" borderId="0" xfId="0" applyNumberFormat="1"/>
    <xf numFmtId="168" fontId="8" fillId="10" borderId="3" xfId="0" applyNumberFormat="1" applyFont="1" applyFill="1" applyBorder="1" applyAlignment="1">
      <alignment horizontal="center"/>
    </xf>
    <xf numFmtId="168" fontId="8" fillId="12" borderId="3" xfId="0" applyNumberFormat="1" applyFont="1" applyFill="1" applyBorder="1" applyAlignment="1">
      <alignment horizontal="center"/>
    </xf>
    <xf numFmtId="9" fontId="8" fillId="10" borderId="3" xfId="1" applyFont="1" applyFill="1" applyBorder="1" applyAlignment="1">
      <alignment horizontal="center"/>
    </xf>
    <xf numFmtId="168" fontId="0" fillId="5" borderId="0" xfId="0" applyNumberFormat="1" applyFill="1"/>
    <xf numFmtId="165" fontId="4" fillId="11" borderId="0" xfId="0" applyNumberFormat="1" applyFont="1" applyFill="1"/>
    <xf numFmtId="165" fontId="11" fillId="15" borderId="33" xfId="0" applyNumberFormat="1" applyFont="1" applyFill="1" applyBorder="1"/>
    <xf numFmtId="165" fontId="10" fillId="13" borderId="2" xfId="0" applyNumberFormat="1" applyFont="1" applyFill="1" applyBorder="1"/>
    <xf numFmtId="165" fontId="4" fillId="5" borderId="0" xfId="0" applyNumberFormat="1" applyFont="1" applyFill="1"/>
    <xf numFmtId="165" fontId="18" fillId="11" borderId="0" xfId="0" applyNumberFormat="1" applyFont="1" applyFill="1"/>
    <xf numFmtId="165" fontId="4" fillId="0" borderId="0" xfId="0" applyNumberFormat="1" applyFont="1"/>
    <xf numFmtId="0" fontId="8" fillId="8" borderId="13" xfId="0" applyFont="1" applyFill="1" applyBorder="1"/>
    <xf numFmtId="168" fontId="21" fillId="8" borderId="2" xfId="0" applyNumberFormat="1" applyFont="1" applyFill="1" applyBorder="1"/>
    <xf numFmtId="168" fontId="8" fillId="0" borderId="3" xfId="0" applyNumberFormat="1" applyFont="1" applyBorder="1"/>
    <xf numFmtId="168" fontId="8" fillId="8" borderId="3" xfId="0" applyNumberFormat="1" applyFont="1" applyFill="1" applyBorder="1"/>
    <xf numFmtId="168" fontId="8" fillId="10" borderId="12" xfId="0" applyNumberFormat="1" applyFont="1" applyFill="1" applyBorder="1"/>
    <xf numFmtId="168" fontId="8" fillId="10" borderId="6" xfId="0" applyNumberFormat="1" applyFont="1" applyFill="1" applyBorder="1"/>
    <xf numFmtId="168" fontId="0" fillId="0" borderId="2" xfId="0" applyNumberFormat="1" applyBorder="1"/>
    <xf numFmtId="168" fontId="21" fillId="0" borderId="2" xfId="0" applyNumberFormat="1" applyFont="1" applyBorder="1"/>
    <xf numFmtId="0" fontId="19" fillId="16" borderId="2" xfId="0" applyFont="1" applyFill="1" applyBorder="1" applyAlignment="1">
      <alignment vertical="top" wrapText="1"/>
    </xf>
    <xf numFmtId="0" fontId="8" fillId="8" borderId="12" xfId="0" applyFont="1" applyFill="1" applyBorder="1" applyAlignment="1">
      <alignment vertical="top" wrapText="1"/>
    </xf>
    <xf numFmtId="0" fontId="8" fillId="8" borderId="13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168" fontId="8" fillId="8" borderId="33" xfId="0" applyNumberFormat="1" applyFont="1" applyFill="1" applyBorder="1" applyAlignment="1">
      <alignment horizontal="center"/>
    </xf>
    <xf numFmtId="168" fontId="0" fillId="0" borderId="29" xfId="0" applyNumberForma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8" fillId="8" borderId="3" xfId="0" applyNumberFormat="1" applyFont="1" applyFill="1" applyBorder="1" applyAlignment="1">
      <alignment horizontal="center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6" borderId="0" xfId="0" applyFont="1" applyFill="1" applyAlignment="1">
      <alignment wrapText="1"/>
    </xf>
    <xf numFmtId="0" fontId="19" fillId="11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8" fontId="8" fillId="0" borderId="12" xfId="0" applyNumberFormat="1" applyFont="1" applyBorder="1" applyAlignment="1">
      <alignment horizontal="center"/>
    </xf>
    <xf numFmtId="168" fontId="8" fillId="0" borderId="13" xfId="0" applyNumberFormat="1" applyFont="1" applyBorder="1" applyAlignment="1">
      <alignment horizontal="center"/>
    </xf>
    <xf numFmtId="168" fontId="8" fillId="0" borderId="6" xfId="0" applyNumberFormat="1" applyFont="1" applyBorder="1" applyAlignment="1">
      <alignment horizontal="center"/>
    </xf>
    <xf numFmtId="0" fontId="12" fillId="8" borderId="13" xfId="0" applyFont="1" applyFill="1" applyBorder="1" applyAlignment="1">
      <alignment vertical="top" wrapText="1"/>
    </xf>
    <xf numFmtId="0" fontId="12" fillId="8" borderId="6" xfId="0" applyFont="1" applyFill="1" applyBorder="1" applyAlignment="1">
      <alignment vertical="top" wrapText="1"/>
    </xf>
    <xf numFmtId="168" fontId="16" fillId="8" borderId="3" xfId="0" applyNumberFormat="1" applyFont="1" applyFill="1" applyBorder="1" applyAlignment="1">
      <alignment horizontal="center" wrapText="1"/>
    </xf>
    <xf numFmtId="0" fontId="8" fillId="8" borderId="12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19" fillId="11" borderId="12" xfId="0" applyFont="1" applyFill="1" applyBorder="1" applyAlignment="1">
      <alignment horizontal="left" vertical="top" wrapText="1"/>
    </xf>
    <xf numFmtId="0" fontId="19" fillId="11" borderId="13" xfId="0" applyFont="1" applyFill="1" applyBorder="1" applyAlignment="1">
      <alignment horizontal="left" vertical="top" wrapText="1"/>
    </xf>
    <xf numFmtId="0" fontId="19" fillId="11" borderId="6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9" fontId="8" fillId="8" borderId="3" xfId="1" applyFont="1" applyFill="1" applyBorder="1" applyAlignment="1">
      <alignment horizontal="center"/>
    </xf>
    <xf numFmtId="168" fontId="8" fillId="8" borderId="29" xfId="0" applyNumberFormat="1" applyFont="1" applyFill="1" applyBorder="1" applyAlignment="1">
      <alignment horizontal="center"/>
    </xf>
    <xf numFmtId="168" fontId="8" fillId="8" borderId="10" xfId="0" applyNumberFormat="1" applyFont="1" applyFill="1" applyBorder="1" applyAlignment="1">
      <alignment horizontal="center"/>
    </xf>
    <xf numFmtId="166" fontId="8" fillId="8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3" fillId="3" borderId="19" xfId="0" applyFont="1" applyFill="1" applyBorder="1" applyAlignment="1">
      <alignment vertical="top" wrapText="1"/>
    </xf>
    <xf numFmtId="0" fontId="3" fillId="3" borderId="20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3" borderId="31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2" fillId="0" borderId="0" xfId="0" applyFont="1" applyAlignment="1"/>
    <xf numFmtId="0" fontId="3" fillId="2" borderId="26" xfId="0" applyFont="1" applyFill="1" applyBorder="1" applyAlignment="1"/>
    <xf numFmtId="0" fontId="3" fillId="2" borderId="27" xfId="0" applyFont="1" applyFill="1" applyBorder="1" applyAlignment="1"/>
    <xf numFmtId="164" fontId="5" fillId="3" borderId="12" xfId="0" applyNumberFormat="1" applyFont="1" applyFill="1" applyBorder="1" applyAlignment="1"/>
    <xf numFmtId="164" fontId="5" fillId="3" borderId="13" xfId="0" applyNumberFormat="1" applyFont="1" applyFill="1" applyBorder="1" applyAlignment="1"/>
    <xf numFmtId="164" fontId="5" fillId="3" borderId="6" xfId="0" applyNumberFormat="1" applyFont="1" applyFill="1" applyBorder="1" applyAlignment="1"/>
    <xf numFmtId="0" fontId="3" fillId="2" borderId="28" xfId="0" applyFont="1" applyFill="1" applyBorder="1" applyAlignment="1"/>
    <xf numFmtId="164" fontId="2" fillId="3" borderId="12" xfId="0" applyNumberFormat="1" applyFont="1" applyFill="1" applyBorder="1" applyAlignment="1"/>
    <xf numFmtId="164" fontId="2" fillId="3" borderId="13" xfId="0" applyNumberFormat="1" applyFont="1" applyFill="1" applyBorder="1" applyAlignment="1"/>
    <xf numFmtId="164" fontId="2" fillId="3" borderId="6" xfId="0" applyNumberFormat="1" applyFont="1" applyFill="1" applyBorder="1" applyAlignment="1"/>
    <xf numFmtId="0" fontId="2" fillId="0" borderId="29" xfId="0" applyFont="1" applyBorder="1" applyAlignment="1"/>
    <xf numFmtId="0" fontId="3" fillId="2" borderId="19" xfId="0" applyFont="1" applyFill="1" applyBorder="1" applyAlignment="1"/>
    <xf numFmtId="0" fontId="3" fillId="2" borderId="21" xfId="0" applyFont="1" applyFill="1" applyBorder="1" applyAlignment="1"/>
    <xf numFmtId="0" fontId="2" fillId="0" borderId="30" xfId="0" applyFont="1" applyBorder="1" applyAlignment="1"/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2" fillId="3" borderId="6" xfId="0" applyFont="1" applyFill="1" applyBorder="1" applyAlignme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10</xdr:col>
      <xdr:colOff>304800</xdr:colOff>
      <xdr:row>2</xdr:row>
      <xdr:rowOff>304800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FDBF68BA-BE66-6125-8DD8-DFF55DA00A5E}"/>
            </a:ext>
          </a:extLst>
        </xdr:cNvPr>
        <xdr:cNvSpPr>
          <a:spLocks noChangeAspect="1" noChangeArrowheads="1"/>
        </xdr:cNvSpPr>
      </xdr:nvSpPr>
      <xdr:spPr bwMode="auto">
        <a:xfrm>
          <a:off x="8001000" y="37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AE727-6521-4467-A65C-97468AD9479E}">
  <dimension ref="A1:N155"/>
  <sheetViews>
    <sheetView tabSelected="1" zoomScale="70" zoomScaleNormal="70" workbookViewId="0">
      <pane ySplit="7" topLeftCell="A8" activePane="bottomLeft" state="frozen"/>
      <selection pane="bottomLeft" activeCell="A17" sqref="A17"/>
    </sheetView>
  </sheetViews>
  <sheetFormatPr defaultColWidth="11.42578125" defaultRowHeight="14.45"/>
  <cols>
    <col min="1" max="1" width="22.85546875" style="153" customWidth="1"/>
    <col min="2" max="2" width="51" style="88" customWidth="1"/>
    <col min="3" max="3" width="28.7109375" style="95" customWidth="1"/>
    <col min="4" max="4" width="24.28515625" customWidth="1"/>
    <col min="5" max="5" width="15.85546875" style="110" bestFit="1" customWidth="1"/>
    <col min="6" max="6" width="19.140625" style="110" bestFit="1" customWidth="1"/>
    <col min="7" max="7" width="19.5703125" style="112" customWidth="1"/>
    <col min="8" max="8" width="66.7109375" style="68" customWidth="1"/>
  </cols>
  <sheetData>
    <row r="1" spans="1:9">
      <c r="A1" s="148"/>
      <c r="B1" s="137"/>
      <c r="C1" s="138"/>
      <c r="D1" s="139"/>
      <c r="E1" s="140"/>
      <c r="F1" s="140"/>
      <c r="G1" s="141"/>
      <c r="H1" s="142"/>
      <c r="I1" s="139"/>
    </row>
    <row r="2" spans="1:9" ht="27.95" customHeight="1">
      <c r="A2" s="148"/>
      <c r="B2" s="190" t="s">
        <v>0</v>
      </c>
      <c r="C2" s="190"/>
      <c r="D2" s="190"/>
      <c r="E2" s="100"/>
      <c r="F2" s="100"/>
      <c r="G2" s="124"/>
      <c r="H2" s="66"/>
      <c r="I2" s="56"/>
    </row>
    <row r="3" spans="1:9">
      <c r="A3" s="148"/>
      <c r="B3" s="173"/>
      <c r="C3" s="173"/>
      <c r="D3" s="173"/>
      <c r="E3" s="173"/>
      <c r="F3" s="100"/>
      <c r="G3" s="124"/>
      <c r="H3" s="66"/>
      <c r="I3" s="56"/>
    </row>
    <row r="4" spans="1:9">
      <c r="A4" s="148"/>
      <c r="B4" s="81" t="s">
        <v>1</v>
      </c>
      <c r="C4" s="113">
        <v>46876000</v>
      </c>
      <c r="D4" s="65" t="s">
        <v>2</v>
      </c>
      <c r="E4" s="101"/>
      <c r="F4" s="100"/>
      <c r="G4" s="124"/>
      <c r="H4" s="66"/>
      <c r="I4" s="56"/>
    </row>
    <row r="5" spans="1:9">
      <c r="A5" s="148"/>
      <c r="B5" s="125" t="s">
        <v>3</v>
      </c>
      <c r="C5" s="126">
        <v>56895765</v>
      </c>
      <c r="D5" s="101">
        <f>C5-C4</f>
        <v>10019765</v>
      </c>
      <c r="E5" s="101"/>
      <c r="F5" s="100"/>
      <c r="G5" s="124"/>
      <c r="H5" s="66"/>
      <c r="I5" s="56"/>
    </row>
    <row r="6" spans="1:9">
      <c r="A6" s="148"/>
      <c r="B6" s="82"/>
      <c r="C6" s="70"/>
      <c r="D6" s="65"/>
      <c r="E6" s="102"/>
      <c r="F6" s="100"/>
      <c r="G6" s="124"/>
      <c r="H6" s="66"/>
      <c r="I6" s="56"/>
    </row>
    <row r="7" spans="1:9" ht="15.6">
      <c r="A7" s="148"/>
      <c r="B7" s="83" t="s">
        <v>4</v>
      </c>
      <c r="C7" s="127" t="s">
        <v>5</v>
      </c>
      <c r="D7" s="64" t="s">
        <v>6</v>
      </c>
      <c r="E7" s="103" t="s">
        <v>7</v>
      </c>
      <c r="F7" s="120" t="s">
        <v>8</v>
      </c>
      <c r="G7" s="128" t="s">
        <v>9</v>
      </c>
      <c r="H7" s="67" t="s">
        <v>10</v>
      </c>
      <c r="I7" s="58"/>
    </row>
    <row r="8" spans="1:9" ht="15.6">
      <c r="A8" s="148" t="s">
        <v>11</v>
      </c>
      <c r="B8" s="97"/>
      <c r="C8" s="129"/>
      <c r="D8" s="98"/>
      <c r="E8" s="104"/>
      <c r="F8" s="121"/>
      <c r="G8" s="111"/>
      <c r="H8" s="99"/>
      <c r="I8" s="58"/>
    </row>
    <row r="9" spans="1:9" ht="15.6">
      <c r="A9" s="149">
        <f>F11+F15+F19+F23+F27+F31+F35+F39+F43+F47+F51+F55+F59+F63+F67</f>
        <v>10580000</v>
      </c>
      <c r="B9" s="170" t="str">
        <f>Nord!A4</f>
        <v>Barnehagebasert vurdering - partnerskap i 7 barnehager</v>
      </c>
      <c r="C9" s="89" t="s">
        <v>12</v>
      </c>
      <c r="D9" s="61" t="s">
        <v>13</v>
      </c>
      <c r="E9" s="105">
        <f>Nord!D4</f>
        <v>770000</v>
      </c>
      <c r="F9" s="105">
        <f>F11*55%</f>
        <v>605000</v>
      </c>
      <c r="G9" s="169">
        <f>F11*10%</f>
        <v>110000</v>
      </c>
      <c r="H9" s="174" t="s">
        <v>14</v>
      </c>
      <c r="I9" s="57"/>
    </row>
    <row r="10" spans="1:9">
      <c r="A10" s="148"/>
      <c r="B10" s="171"/>
      <c r="C10" s="89"/>
      <c r="D10" s="61" t="s">
        <v>15</v>
      </c>
      <c r="E10" s="105">
        <f>Nord!D10</f>
        <v>630000</v>
      </c>
      <c r="F10" s="105">
        <f>F11*45%</f>
        <v>495000</v>
      </c>
      <c r="G10" s="169"/>
      <c r="H10" s="174"/>
      <c r="I10" s="57"/>
    </row>
    <row r="11" spans="1:9">
      <c r="A11" s="148"/>
      <c r="B11" s="172"/>
      <c r="C11" s="90"/>
      <c r="D11" s="61"/>
      <c r="E11" s="105">
        <f>SUM(E9:E10)</f>
        <v>1400000</v>
      </c>
      <c r="F11" s="133">
        <v>1100000</v>
      </c>
      <c r="G11" s="169"/>
      <c r="H11" s="174"/>
      <c r="I11" s="56"/>
    </row>
    <row r="12" spans="1:9">
      <c r="A12" s="148"/>
      <c r="B12" s="84"/>
      <c r="C12" s="91"/>
      <c r="D12" s="60"/>
      <c r="E12" s="106"/>
      <c r="F12" s="106"/>
      <c r="G12" s="144"/>
      <c r="H12" s="174"/>
      <c r="I12" s="56"/>
    </row>
    <row r="13" spans="1:9">
      <c r="A13" s="148"/>
      <c r="B13" s="163" t="str">
        <f>Nord!A16</f>
        <v>Lærende nettverk "Lek, inkludering og medvirkning" (20 barnehager foredlt på 2 nettverk). Partnerskap i 3 enkeltbarnehager.</v>
      </c>
      <c r="C13" s="90" t="s">
        <v>16</v>
      </c>
      <c r="D13" s="61" t="s">
        <v>13</v>
      </c>
      <c r="E13" s="105">
        <f>Nord!D16</f>
        <v>770000</v>
      </c>
      <c r="F13" s="105">
        <f>F15*55%</f>
        <v>616000</v>
      </c>
      <c r="G13" s="166">
        <f>F15*10%</f>
        <v>112000</v>
      </c>
      <c r="H13" s="174"/>
      <c r="I13" s="56"/>
    </row>
    <row r="14" spans="1:9">
      <c r="A14" s="148"/>
      <c r="B14" s="164"/>
      <c r="C14" s="90"/>
      <c r="D14" s="61" t="s">
        <v>15</v>
      </c>
      <c r="E14" s="105">
        <f>Nord!D27</f>
        <v>630000</v>
      </c>
      <c r="F14" s="105">
        <f>F15*45%</f>
        <v>504000</v>
      </c>
      <c r="G14" s="167"/>
      <c r="H14" s="174"/>
      <c r="I14" s="56"/>
    </row>
    <row r="15" spans="1:9">
      <c r="A15" s="148"/>
      <c r="B15" s="165"/>
      <c r="C15" s="90"/>
      <c r="D15" s="61"/>
      <c r="E15" s="105">
        <f>SUM(E13:E14)</f>
        <v>1400000</v>
      </c>
      <c r="F15" s="155">
        <v>1120000</v>
      </c>
      <c r="G15" s="168"/>
      <c r="H15" s="174"/>
      <c r="I15" s="56"/>
    </row>
    <row r="16" spans="1:9">
      <c r="A16" s="148"/>
      <c r="B16" s="84"/>
      <c r="C16" s="91"/>
      <c r="D16" s="60"/>
      <c r="E16" s="106"/>
      <c r="F16" s="106"/>
      <c r="G16" s="144"/>
      <c r="H16" s="174"/>
      <c r="I16" s="56"/>
    </row>
    <row r="17" spans="1:14">
      <c r="A17" s="148"/>
      <c r="B17" s="163" t="str">
        <f>Nord!A32</f>
        <v>Lesing som grunnleggende ferdighet i alle fag</v>
      </c>
      <c r="C17" s="90" t="s">
        <v>17</v>
      </c>
      <c r="D17" s="61" t="s">
        <v>13</v>
      </c>
      <c r="E17" s="105">
        <f>Nord!D32</f>
        <v>440000</v>
      </c>
      <c r="F17" s="105">
        <f>F19*55%</f>
        <v>343750</v>
      </c>
      <c r="G17" s="169">
        <f>F19*10%</f>
        <v>62500</v>
      </c>
      <c r="H17" s="174"/>
      <c r="I17" s="57"/>
    </row>
    <row r="18" spans="1:14">
      <c r="A18" s="148"/>
      <c r="B18" s="164"/>
      <c r="C18" s="90"/>
      <c r="D18" s="61" t="s">
        <v>15</v>
      </c>
      <c r="E18" s="105">
        <f>Nord!D35</f>
        <v>360000</v>
      </c>
      <c r="F18" s="105">
        <f>F19*45%</f>
        <v>281250</v>
      </c>
      <c r="G18" s="169"/>
      <c r="H18" s="174"/>
      <c r="I18" s="59"/>
      <c r="N18" s="110"/>
    </row>
    <row r="19" spans="1:14">
      <c r="A19" s="148"/>
      <c r="B19" s="165"/>
      <c r="C19" s="90"/>
      <c r="D19" s="61"/>
      <c r="E19" s="105">
        <f>SUM(E17:E18)</f>
        <v>800000</v>
      </c>
      <c r="F19" s="133">
        <v>625000</v>
      </c>
      <c r="G19" s="169"/>
      <c r="H19" s="174"/>
      <c r="I19" s="57"/>
    </row>
    <row r="20" spans="1:14">
      <c r="A20" s="148"/>
      <c r="B20" s="84"/>
      <c r="C20" s="91"/>
      <c r="D20" s="60"/>
      <c r="E20" s="106"/>
      <c r="F20" s="106"/>
      <c r="G20" s="144"/>
      <c r="H20" s="174"/>
      <c r="I20" s="56"/>
    </row>
    <row r="21" spans="1:14">
      <c r="A21" s="148"/>
      <c r="B21" s="163" t="str">
        <f>Nord!A40</f>
        <v xml:space="preserve">Kompetanseløft for inkluderende praksis. Alle ombord. </v>
      </c>
      <c r="C21" s="90" t="s">
        <v>18</v>
      </c>
      <c r="D21" s="61" t="s">
        <v>13</v>
      </c>
      <c r="E21" s="105">
        <f>Nord!D40</f>
        <v>495000</v>
      </c>
      <c r="F21" s="109">
        <f>F23*55%</f>
        <v>440000.00000000006</v>
      </c>
      <c r="G21" s="169">
        <f>F23*10%</f>
        <v>80000</v>
      </c>
      <c r="H21" s="174"/>
      <c r="I21" s="57"/>
    </row>
    <row r="22" spans="1:14">
      <c r="A22" s="148"/>
      <c r="B22" s="164"/>
      <c r="C22" s="90"/>
      <c r="D22" s="61" t="s">
        <v>15</v>
      </c>
      <c r="E22" s="105">
        <f>Nord!D43</f>
        <v>405000</v>
      </c>
      <c r="F22" s="109">
        <f>F23*45%</f>
        <v>360000</v>
      </c>
      <c r="G22" s="169"/>
      <c r="H22" s="174"/>
      <c r="I22" s="57"/>
    </row>
    <row r="23" spans="1:14">
      <c r="A23" s="148"/>
      <c r="B23" s="165"/>
      <c r="C23" s="90"/>
      <c r="D23" s="61"/>
      <c r="E23" s="105">
        <f>SUM(E21:E22)</f>
        <v>900000</v>
      </c>
      <c r="F23" s="161">
        <v>800000</v>
      </c>
      <c r="G23" s="169"/>
      <c r="H23" s="174"/>
      <c r="I23" s="56"/>
    </row>
    <row r="24" spans="1:14">
      <c r="A24" s="148"/>
      <c r="B24" s="85"/>
      <c r="C24" s="92"/>
      <c r="D24" s="71"/>
      <c r="E24" s="107"/>
      <c r="F24" s="107"/>
      <c r="G24" s="145"/>
      <c r="H24" s="174"/>
      <c r="I24" s="56"/>
    </row>
    <row r="25" spans="1:14">
      <c r="A25" s="148"/>
      <c r="B25" s="163" t="str">
        <f>Nord!A48</f>
        <v xml:space="preserve">Kompetanseløft for inkluderende praksis.Trygg, aktiv og nysgjerrig - Et inkluderende barnehage- og skoletilbud for alle  </v>
      </c>
      <c r="C25" s="90" t="s">
        <v>12</v>
      </c>
      <c r="D25" s="61" t="s">
        <v>13</v>
      </c>
      <c r="E25" s="105">
        <f>Nord!D48</f>
        <v>1925000</v>
      </c>
      <c r="F25" s="119">
        <f>F27*55%</f>
        <v>1496000.0000000002</v>
      </c>
      <c r="G25" s="169">
        <f>F27*10%</f>
        <v>272000</v>
      </c>
      <c r="H25" s="174"/>
      <c r="I25" s="62"/>
    </row>
    <row r="26" spans="1:14">
      <c r="A26" s="148"/>
      <c r="B26" s="164"/>
      <c r="C26" s="90"/>
      <c r="D26" s="61" t="s">
        <v>15</v>
      </c>
      <c r="E26" s="105">
        <f>Nord!D51</f>
        <v>1575000</v>
      </c>
      <c r="F26" s="119">
        <f>F27*45%</f>
        <v>1224000</v>
      </c>
      <c r="G26" s="169"/>
      <c r="H26" s="174"/>
      <c r="I26" s="62"/>
    </row>
    <row r="27" spans="1:14">
      <c r="A27" s="148"/>
      <c r="B27" s="165"/>
      <c r="C27" s="90"/>
      <c r="D27" s="61"/>
      <c r="E27" s="108">
        <f>SUM(E25:E26)</f>
        <v>3500000</v>
      </c>
      <c r="F27" s="134">
        <v>2720000</v>
      </c>
      <c r="G27" s="169"/>
      <c r="H27" s="174"/>
      <c r="I27" s="63"/>
    </row>
    <row r="28" spans="1:14">
      <c r="A28" s="148"/>
      <c r="B28" s="84"/>
      <c r="C28" s="91"/>
      <c r="D28" s="60"/>
      <c r="E28" s="106"/>
      <c r="F28" s="106"/>
      <c r="G28" s="144"/>
      <c r="H28" s="174"/>
      <c r="I28" s="63"/>
    </row>
    <row r="29" spans="1:14">
      <c r="A29" s="148"/>
      <c r="B29" s="170" t="str">
        <f>Nord!A58</f>
        <v>Lærende nettverk "Lek, læring og livsmestring  (Interkommunalt. 2 skoler og 10 barnehager)</v>
      </c>
      <c r="C29" s="89" t="s">
        <v>19</v>
      </c>
      <c r="D29" s="61" t="s">
        <v>13</v>
      </c>
      <c r="E29" s="105">
        <f>Nord!D58</f>
        <v>770000</v>
      </c>
      <c r="F29" s="105">
        <f>F31*55%</f>
        <v>605000</v>
      </c>
      <c r="G29" s="169">
        <f>F31*10%</f>
        <v>110000</v>
      </c>
      <c r="H29" s="174"/>
      <c r="I29" s="57"/>
    </row>
    <row r="30" spans="1:14">
      <c r="A30" s="148"/>
      <c r="B30" s="171"/>
      <c r="C30" s="89"/>
      <c r="D30" s="61" t="s">
        <v>15</v>
      </c>
      <c r="E30" s="105">
        <f>Nord!D68</f>
        <v>630000</v>
      </c>
      <c r="F30" s="105">
        <f>F31*45%</f>
        <v>495000</v>
      </c>
      <c r="G30" s="169"/>
      <c r="H30" s="174"/>
      <c r="I30" s="57"/>
    </row>
    <row r="31" spans="1:14">
      <c r="A31" s="148"/>
      <c r="B31" s="172"/>
      <c r="C31" s="90"/>
      <c r="D31" s="61"/>
      <c r="E31" s="105">
        <f>SUM(E29:E30)</f>
        <v>1400000</v>
      </c>
      <c r="F31" s="133">
        <v>1100000</v>
      </c>
      <c r="G31" s="169"/>
      <c r="H31" s="174"/>
      <c r="I31" s="56"/>
    </row>
    <row r="32" spans="1:14">
      <c r="A32" s="148"/>
      <c r="B32" s="84"/>
      <c r="C32" s="91"/>
      <c r="D32" s="60"/>
      <c r="E32" s="106"/>
      <c r="F32" s="106"/>
      <c r="G32" s="144"/>
      <c r="H32" s="174"/>
      <c r="I32" s="56"/>
    </row>
    <row r="33" spans="1:9">
      <c r="A33" s="148"/>
      <c r="B33" s="163" t="str">
        <f>Nord!A73</f>
        <v xml:space="preserve">Mini-nettverk: Mangfold og fellesskap </v>
      </c>
      <c r="C33" s="90" t="s">
        <v>20</v>
      </c>
      <c r="D33" s="61" t="s">
        <v>13</v>
      </c>
      <c r="E33" s="105">
        <f>Nord!D73</f>
        <v>330000</v>
      </c>
      <c r="F33" s="105">
        <f>F35*55%</f>
        <v>258500.00000000003</v>
      </c>
      <c r="G33" s="169">
        <f>F35*10%</f>
        <v>47000</v>
      </c>
      <c r="H33" s="174"/>
      <c r="I33" s="56"/>
    </row>
    <row r="34" spans="1:9">
      <c r="A34" s="148"/>
      <c r="B34" s="164"/>
      <c r="C34" s="90"/>
      <c r="D34" s="61" t="s">
        <v>15</v>
      </c>
      <c r="E34" s="105">
        <f>Nord!D76</f>
        <v>270000</v>
      </c>
      <c r="F34" s="105">
        <f>F35*45%</f>
        <v>211500</v>
      </c>
      <c r="G34" s="169"/>
      <c r="H34" s="174"/>
      <c r="I34" s="56"/>
    </row>
    <row r="35" spans="1:9">
      <c r="A35" s="148"/>
      <c r="B35" s="165"/>
      <c r="C35" s="90"/>
      <c r="D35" s="61"/>
      <c r="E35" s="105">
        <f>SUM(E33:E34)</f>
        <v>600000</v>
      </c>
      <c r="F35" s="133">
        <v>470000</v>
      </c>
      <c r="G35" s="169"/>
      <c r="H35" s="174"/>
      <c r="I35" s="56"/>
    </row>
    <row r="36" spans="1:9">
      <c r="A36" s="148"/>
      <c r="B36" s="84"/>
      <c r="C36" s="91"/>
      <c r="D36" s="60"/>
      <c r="E36" s="106"/>
      <c r="F36" s="106"/>
      <c r="G36" s="144"/>
      <c r="H36" s="174"/>
      <c r="I36" s="56"/>
    </row>
    <row r="37" spans="1:9">
      <c r="A37" s="148"/>
      <c r="B37" s="163" t="str">
        <f>Nord!A81</f>
        <v>Mini-nettverk: Sråk, tekst og lesing (1 barnehage, 1 oppvekstsenter og 2 skoler)</v>
      </c>
      <c r="C37" s="90" t="s">
        <v>21</v>
      </c>
      <c r="D37" s="61" t="s">
        <v>13</v>
      </c>
      <c r="E37" s="105">
        <f>Nord!D81</f>
        <v>660000</v>
      </c>
      <c r="F37" s="105">
        <f>F39*55%</f>
        <v>514250.00000000006</v>
      </c>
      <c r="G37" s="169">
        <f>F39*10%</f>
        <v>93500</v>
      </c>
      <c r="H37" s="174"/>
      <c r="I37" s="57"/>
    </row>
    <row r="38" spans="1:9">
      <c r="A38" s="148"/>
      <c r="B38" s="164"/>
      <c r="C38" s="90"/>
      <c r="D38" s="61" t="s">
        <v>15</v>
      </c>
      <c r="E38" s="105">
        <f>Nord!D84</f>
        <v>540000</v>
      </c>
      <c r="F38" s="105">
        <f>F39*45%</f>
        <v>420750</v>
      </c>
      <c r="G38" s="169"/>
      <c r="H38" s="174"/>
      <c r="I38" s="59"/>
    </row>
    <row r="39" spans="1:9">
      <c r="A39" s="148"/>
      <c r="B39" s="165"/>
      <c r="C39" s="90"/>
      <c r="D39" s="61"/>
      <c r="E39" s="105">
        <f>SUM(E37:E38)</f>
        <v>1200000</v>
      </c>
      <c r="F39" s="133">
        <v>935000</v>
      </c>
      <c r="G39" s="169"/>
      <c r="H39" s="174"/>
      <c r="I39" s="57"/>
    </row>
    <row r="40" spans="1:9">
      <c r="A40" s="148"/>
      <c r="B40" s="84"/>
      <c r="C40" s="91"/>
      <c r="D40" s="60"/>
      <c r="E40" s="106"/>
      <c r="F40" s="106"/>
      <c r="G40" s="144"/>
      <c r="H40" s="174"/>
      <c r="I40" s="56"/>
    </row>
    <row r="41" spans="1:9">
      <c r="A41" s="148"/>
      <c r="B41" s="163" t="str">
        <f>Nord!A89</f>
        <v>Enkelstående partnerskap. KI i skolen</v>
      </c>
      <c r="C41" s="90" t="s">
        <v>21</v>
      </c>
      <c r="D41" s="61" t="s">
        <v>13</v>
      </c>
      <c r="E41" s="105">
        <f>Nord!D89</f>
        <v>165000</v>
      </c>
      <c r="F41" s="105">
        <f>F43*55%</f>
        <v>129250.00000000001</v>
      </c>
      <c r="G41" s="169">
        <f>F43*10%</f>
        <v>23500</v>
      </c>
      <c r="H41" s="174"/>
      <c r="I41" s="57"/>
    </row>
    <row r="42" spans="1:9">
      <c r="A42" s="148"/>
      <c r="B42" s="164"/>
      <c r="C42" s="90"/>
      <c r="D42" s="61" t="s">
        <v>15</v>
      </c>
      <c r="E42" s="105">
        <f>Nord!D92</f>
        <v>135000</v>
      </c>
      <c r="F42" s="105">
        <f>F43*45%</f>
        <v>105750</v>
      </c>
      <c r="G42" s="169"/>
      <c r="H42" s="174"/>
      <c r="I42" s="57"/>
    </row>
    <row r="43" spans="1:9">
      <c r="A43" s="148"/>
      <c r="B43" s="165"/>
      <c r="C43" s="90"/>
      <c r="D43" s="61"/>
      <c r="E43" s="105">
        <f>SUM(E41:E42)</f>
        <v>300000</v>
      </c>
      <c r="F43" s="133">
        <v>235000</v>
      </c>
      <c r="G43" s="169"/>
      <c r="H43" s="174"/>
      <c r="I43" s="56"/>
    </row>
    <row r="44" spans="1:9">
      <c r="A44" s="148"/>
      <c r="B44" s="84"/>
      <c r="C44" s="91"/>
      <c r="D44" s="60"/>
      <c r="E44" s="106"/>
      <c r="F44" s="106"/>
      <c r="G44" s="144"/>
      <c r="H44" s="174"/>
      <c r="I44" s="56"/>
    </row>
    <row r="45" spans="1:9">
      <c r="A45" s="148"/>
      <c r="B45" s="163" t="str">
        <f>Nord!A97</f>
        <v>Enkeltstående partnerskap. Etablere felles grunnsyn og styrking av profesjonsfellesskapet</v>
      </c>
      <c r="C45" s="90" t="s">
        <v>21</v>
      </c>
      <c r="D45" s="61" t="s">
        <v>13</v>
      </c>
      <c r="E45" s="105">
        <f>Nord!D97</f>
        <v>165000</v>
      </c>
      <c r="F45" s="119">
        <f>F47*55%</f>
        <v>129250.00000000001</v>
      </c>
      <c r="G45" s="169">
        <f>F47*10%</f>
        <v>23500</v>
      </c>
      <c r="H45" s="174"/>
      <c r="I45" s="62"/>
    </row>
    <row r="46" spans="1:9">
      <c r="A46" s="148"/>
      <c r="B46" s="164"/>
      <c r="C46" s="90"/>
      <c r="D46" s="61" t="s">
        <v>15</v>
      </c>
      <c r="E46" s="105">
        <f>Nord!D100</f>
        <v>135000</v>
      </c>
      <c r="F46" s="119">
        <f>F47*45%</f>
        <v>105750</v>
      </c>
      <c r="G46" s="169"/>
      <c r="H46" s="174"/>
      <c r="I46" s="62"/>
    </row>
    <row r="47" spans="1:9">
      <c r="A47" s="148"/>
      <c r="B47" s="165"/>
      <c r="C47" s="90"/>
      <c r="D47" s="61"/>
      <c r="E47" s="108">
        <f>SUM(E45:E46)</f>
        <v>300000</v>
      </c>
      <c r="F47" s="134">
        <v>235000</v>
      </c>
      <c r="G47" s="169"/>
      <c r="H47" s="174"/>
      <c r="I47" s="63"/>
    </row>
    <row r="48" spans="1:9">
      <c r="A48" s="148"/>
      <c r="B48" s="84"/>
      <c r="C48" s="91"/>
      <c r="D48" s="60"/>
      <c r="E48" s="106"/>
      <c r="F48" s="106"/>
      <c r="G48" s="144"/>
      <c r="H48" s="174"/>
      <c r="I48" s="63"/>
    </row>
    <row r="49" spans="1:9">
      <c r="A49" s="148"/>
      <c r="B49" s="170" t="str">
        <f>Nord!A105</f>
        <v>Enkelstående partnerskap. Lesing</v>
      </c>
      <c r="C49" s="89" t="s">
        <v>17</v>
      </c>
      <c r="D49" s="61" t="s">
        <v>13</v>
      </c>
      <c r="E49" s="105">
        <f>Nord!D105</f>
        <v>180000</v>
      </c>
      <c r="F49" s="105">
        <f>F51*55%</f>
        <v>129250.00000000001</v>
      </c>
      <c r="G49" s="169">
        <f>F51*10%</f>
        <v>23500</v>
      </c>
      <c r="H49" s="174"/>
      <c r="I49" s="57"/>
    </row>
    <row r="50" spans="1:9">
      <c r="A50" s="148"/>
      <c r="B50" s="171"/>
      <c r="C50" s="89"/>
      <c r="D50" s="61" t="s">
        <v>15</v>
      </c>
      <c r="E50" s="105">
        <f>Nord!D108</f>
        <v>120000</v>
      </c>
      <c r="F50" s="105">
        <f>F51*45%</f>
        <v>105750</v>
      </c>
      <c r="G50" s="169"/>
      <c r="H50" s="174"/>
      <c r="I50" s="57"/>
    </row>
    <row r="51" spans="1:9">
      <c r="A51" s="148"/>
      <c r="B51" s="172"/>
      <c r="C51" s="90"/>
      <c r="D51" s="61"/>
      <c r="E51" s="105">
        <f>SUM(E49:E50)</f>
        <v>300000</v>
      </c>
      <c r="F51" s="133">
        <v>235000</v>
      </c>
      <c r="G51" s="169"/>
      <c r="H51" s="174"/>
      <c r="I51" s="56"/>
    </row>
    <row r="52" spans="1:9">
      <c r="A52" s="148"/>
      <c r="B52" s="84"/>
      <c r="C52" s="91"/>
      <c r="D52" s="60"/>
      <c r="E52" s="106"/>
      <c r="F52" s="106"/>
      <c r="G52" s="144"/>
      <c r="H52" s="174"/>
      <c r="I52" s="56"/>
    </row>
    <row r="53" spans="1:9">
      <c r="A53" s="148"/>
      <c r="B53" s="163" t="str">
        <f>Nord!A113</f>
        <v>Tverrfaglig oppfølging av barn med autismeforstyrrelser</v>
      </c>
      <c r="C53" s="90" t="s">
        <v>12</v>
      </c>
      <c r="D53" s="61" t="s">
        <v>13</v>
      </c>
      <c r="E53" s="105">
        <f>Nord!D113</f>
        <v>330000</v>
      </c>
      <c r="F53" s="105">
        <f>F55*55%</f>
        <v>258500.00000000003</v>
      </c>
      <c r="G53" s="169">
        <f>F55*10%</f>
        <v>47000</v>
      </c>
      <c r="H53" s="174"/>
      <c r="I53" s="56"/>
    </row>
    <row r="54" spans="1:9">
      <c r="A54" s="148"/>
      <c r="B54" s="164"/>
      <c r="C54" s="90"/>
      <c r="D54" s="61" t="s">
        <v>15</v>
      </c>
      <c r="E54" s="105">
        <f>Nord!D116</f>
        <v>270000</v>
      </c>
      <c r="F54" s="105">
        <f>F55*45%</f>
        <v>211500</v>
      </c>
      <c r="G54" s="169"/>
      <c r="H54" s="174"/>
      <c r="I54" s="56"/>
    </row>
    <row r="55" spans="1:9">
      <c r="A55" s="148"/>
      <c r="B55" s="165"/>
      <c r="C55" s="90"/>
      <c r="D55" s="61"/>
      <c r="E55" s="105">
        <f>SUM(E53:E54)</f>
        <v>600000</v>
      </c>
      <c r="F55" s="133">
        <v>470000</v>
      </c>
      <c r="G55" s="169"/>
      <c r="H55" s="174"/>
      <c r="I55" s="56"/>
    </row>
    <row r="56" spans="1:9">
      <c r="A56" s="148"/>
      <c r="B56" s="84"/>
      <c r="C56" s="91"/>
      <c r="D56" s="60"/>
      <c r="E56" s="106"/>
      <c r="F56" s="106"/>
      <c r="G56" s="144"/>
      <c r="H56" s="174"/>
      <c r="I56" s="56"/>
    </row>
    <row r="57" spans="1:9">
      <c r="A57" s="148"/>
      <c r="B57" s="163" t="str">
        <f>Nord!A121</f>
        <v>Tverrfaglig oppfølging av barn med autismeforstyrrelser</v>
      </c>
      <c r="C57" s="90" t="s">
        <v>20</v>
      </c>
      <c r="D57" s="61" t="s">
        <v>13</v>
      </c>
      <c r="E57" s="105">
        <f>Nord!D121</f>
        <v>150000</v>
      </c>
      <c r="F57" s="105">
        <f>F59/2</f>
        <v>117500</v>
      </c>
      <c r="G57" s="169">
        <f>F59*10%</f>
        <v>23500</v>
      </c>
      <c r="H57" s="174"/>
      <c r="I57" s="57"/>
    </row>
    <row r="58" spans="1:9">
      <c r="A58" s="148"/>
      <c r="B58" s="164"/>
      <c r="C58" s="90"/>
      <c r="D58" s="61" t="s">
        <v>15</v>
      </c>
      <c r="E58" s="105">
        <f>Nord!D124</f>
        <v>150000</v>
      </c>
      <c r="F58" s="105">
        <f>F59/2</f>
        <v>117500</v>
      </c>
      <c r="G58" s="169"/>
      <c r="H58" s="174"/>
      <c r="I58" s="59"/>
    </row>
    <row r="59" spans="1:9">
      <c r="A59" s="148"/>
      <c r="B59" s="165"/>
      <c r="C59" s="90"/>
      <c r="D59" s="61"/>
      <c r="E59" s="105">
        <f>SUM(E57:E58)</f>
        <v>300000</v>
      </c>
      <c r="F59" s="133">
        <v>235000</v>
      </c>
      <c r="G59" s="169"/>
      <c r="H59" s="174"/>
      <c r="I59" s="57"/>
    </row>
    <row r="60" spans="1:9">
      <c r="A60" s="148"/>
      <c r="B60" s="84"/>
      <c r="C60" s="91"/>
      <c r="D60" s="60"/>
      <c r="E60" s="106"/>
      <c r="F60" s="106"/>
      <c r="G60" s="144"/>
      <c r="H60" s="174"/>
      <c r="I60" s="56"/>
    </row>
    <row r="61" spans="1:9">
      <c r="A61" s="148"/>
      <c r="B61" s="163" t="str">
        <f>Nord!A129</f>
        <v>Regionalt fellestiltak.  Kartlegging av ståsted og behov knyttet til tverrfaglig oppfølging av barn med autismeforstyrrelser</v>
      </c>
      <c r="C61" s="90" t="s">
        <v>22</v>
      </c>
      <c r="D61" s="61" t="s">
        <v>13</v>
      </c>
      <c r="E61" s="105">
        <f>Nord!D129</f>
        <v>150000</v>
      </c>
      <c r="F61" s="105">
        <f>F63/2</f>
        <v>150000</v>
      </c>
      <c r="G61" s="169"/>
      <c r="H61" s="174"/>
      <c r="I61" s="57"/>
    </row>
    <row r="62" spans="1:9">
      <c r="A62" s="148"/>
      <c r="B62" s="164"/>
      <c r="C62" s="90"/>
      <c r="D62" s="61" t="s">
        <v>15</v>
      </c>
      <c r="E62" s="105">
        <f>Nord!D132</f>
        <v>150000</v>
      </c>
      <c r="F62" s="105">
        <f>F63/2</f>
        <v>150000</v>
      </c>
      <c r="G62" s="169"/>
      <c r="H62" s="174"/>
      <c r="I62" s="57"/>
    </row>
    <row r="63" spans="1:9">
      <c r="A63" s="148"/>
      <c r="B63" s="165"/>
      <c r="C63" s="90"/>
      <c r="D63" s="61"/>
      <c r="E63" s="105">
        <f>SUM(E61:E62)</f>
        <v>300000</v>
      </c>
      <c r="F63" s="155">
        <v>300000</v>
      </c>
      <c r="G63" s="169"/>
      <c r="H63" s="174"/>
      <c r="I63" s="56"/>
    </row>
    <row r="64" spans="1:9">
      <c r="A64" s="148"/>
      <c r="B64" s="84"/>
      <c r="C64" s="91"/>
      <c r="D64" s="60"/>
      <c r="E64" s="106"/>
      <c r="F64" s="106"/>
      <c r="G64" s="144"/>
      <c r="H64" s="72"/>
      <c r="I64" s="56"/>
    </row>
    <row r="65" spans="1:9">
      <c r="A65" s="148"/>
      <c r="B65" s="163" t="str">
        <f>Nord!A137</f>
        <v>Utvikling av partnerskap</v>
      </c>
      <c r="C65" s="90" t="s">
        <v>22</v>
      </c>
      <c r="D65" s="61" t="s">
        <v>13</v>
      </c>
      <c r="E65" s="105">
        <f>Nord!D137</f>
        <v>100000</v>
      </c>
      <c r="F65" s="119">
        <v>0</v>
      </c>
      <c r="G65" s="169"/>
      <c r="H65" s="175" t="s">
        <v>23</v>
      </c>
      <c r="I65" s="62"/>
    </row>
    <row r="66" spans="1:9">
      <c r="A66" s="148"/>
      <c r="B66" s="164"/>
      <c r="C66" s="90"/>
      <c r="D66" s="61" t="s">
        <v>15</v>
      </c>
      <c r="E66" s="105">
        <f>Nord!D140</f>
        <v>100000</v>
      </c>
      <c r="F66" s="119">
        <v>0</v>
      </c>
      <c r="G66" s="169"/>
      <c r="H66" s="175"/>
      <c r="I66" s="62"/>
    </row>
    <row r="67" spans="1:9">
      <c r="A67" s="148"/>
      <c r="B67" s="165"/>
      <c r="C67" s="90"/>
      <c r="D67" s="61"/>
      <c r="E67" s="108">
        <f>SUM(E65:E66)</f>
        <v>200000</v>
      </c>
      <c r="F67" s="134">
        <v>0</v>
      </c>
      <c r="G67" s="169"/>
      <c r="H67" s="175"/>
      <c r="I67" s="63"/>
    </row>
    <row r="68" spans="1:9">
      <c r="A68" s="148" t="s">
        <v>24</v>
      </c>
      <c r="B68" s="84"/>
      <c r="C68" s="91"/>
      <c r="D68" s="60"/>
      <c r="E68" s="106"/>
      <c r="F68" s="121"/>
      <c r="G68" s="144"/>
      <c r="H68" s="72"/>
      <c r="I68" s="63"/>
    </row>
    <row r="69" spans="1:9" ht="16.5" customHeight="1">
      <c r="A69" s="150">
        <f>F73</f>
        <v>3000000</v>
      </c>
      <c r="B69" s="170" t="str">
        <f>Sør!A3</f>
        <v xml:space="preserve">Fire veier til inkludering: Lek, språk, tilrettelegging og trygghet  </v>
      </c>
      <c r="C69" s="176" t="s">
        <v>25</v>
      </c>
      <c r="D69" s="61" t="s">
        <v>26</v>
      </c>
      <c r="E69" s="105">
        <f>Sør!D3</f>
        <v>1600000</v>
      </c>
      <c r="F69" s="105">
        <f>F73*50%</f>
        <v>1500000</v>
      </c>
      <c r="G69" s="169">
        <f>F73*25%</f>
        <v>750000</v>
      </c>
      <c r="H69" s="174" t="s">
        <v>27</v>
      </c>
      <c r="I69" s="57"/>
    </row>
    <row r="70" spans="1:9">
      <c r="A70" s="148"/>
      <c r="B70" s="171"/>
      <c r="C70" s="177"/>
      <c r="D70" s="61" t="s">
        <v>28</v>
      </c>
      <c r="E70" s="105">
        <f>Sør!D5</f>
        <v>1600000</v>
      </c>
      <c r="F70" s="105">
        <f>F73*50%</f>
        <v>1500000</v>
      </c>
      <c r="G70" s="169"/>
      <c r="H70" s="174"/>
      <c r="I70" s="57"/>
    </row>
    <row r="71" spans="1:9">
      <c r="A71" s="148"/>
      <c r="B71" s="171"/>
      <c r="C71" s="94" t="str">
        <f>Sør!B4</f>
        <v>Fellesaktivitet barnehage - Region sør</v>
      </c>
      <c r="D71" s="61" t="s">
        <v>26</v>
      </c>
      <c r="E71" s="105">
        <f>Sør!D4</f>
        <v>81765</v>
      </c>
      <c r="F71" s="105"/>
      <c r="G71" s="169"/>
      <c r="H71" s="174"/>
      <c r="I71" s="57"/>
    </row>
    <row r="72" spans="1:9">
      <c r="A72" s="148"/>
      <c r="B72" s="171"/>
      <c r="C72" s="93"/>
      <c r="D72" s="61" t="s">
        <v>28</v>
      </c>
      <c r="E72" s="105">
        <f>Sør!D6</f>
        <v>81765</v>
      </c>
      <c r="F72" s="105"/>
      <c r="G72" s="169"/>
      <c r="H72" s="174"/>
      <c r="I72" s="57"/>
    </row>
    <row r="73" spans="1:9">
      <c r="A73" s="148"/>
      <c r="B73" s="172"/>
      <c r="C73" s="90"/>
      <c r="D73" s="61"/>
      <c r="E73" s="105">
        <f>SUM(E69:E72)</f>
        <v>3363530</v>
      </c>
      <c r="F73" s="161">
        <v>3000000</v>
      </c>
      <c r="G73" s="169"/>
      <c r="H73" s="174"/>
      <c r="I73" s="56"/>
    </row>
    <row r="74" spans="1:9">
      <c r="A74" s="148" t="s">
        <v>29</v>
      </c>
      <c r="B74" s="84"/>
      <c r="C74" s="91"/>
      <c r="D74" s="60"/>
      <c r="E74" s="106"/>
      <c r="F74" s="106"/>
      <c r="G74" s="144"/>
      <c r="H74" s="72"/>
      <c r="I74" s="56"/>
    </row>
    <row r="75" spans="1:9" ht="16.5" customHeight="1">
      <c r="A75" s="151">
        <f>F78</f>
        <v>1300000</v>
      </c>
      <c r="B75" s="163" t="str">
        <f>Sør!A11</f>
        <v>Inkluderende fellesskap - med fokus på nevrobiologisk forståesle i tjenesteområdet oppvekst</v>
      </c>
      <c r="C75" s="90" t="s">
        <v>29</v>
      </c>
      <c r="D75" s="61" t="s">
        <v>30</v>
      </c>
      <c r="E75" s="105"/>
      <c r="F75" s="105">
        <f>F78*50%</f>
        <v>650000</v>
      </c>
      <c r="G75" s="169">
        <f>F78*32%</f>
        <v>416000</v>
      </c>
      <c r="H75" s="174" t="s">
        <v>31</v>
      </c>
      <c r="I75" s="56"/>
    </row>
    <row r="76" spans="1:9">
      <c r="A76" s="148"/>
      <c r="B76" s="164"/>
      <c r="C76" s="90"/>
      <c r="D76" s="61" t="s">
        <v>28</v>
      </c>
      <c r="E76" s="105"/>
      <c r="F76" s="105">
        <f>F78*10%</f>
        <v>130000</v>
      </c>
      <c r="G76" s="169"/>
      <c r="H76" s="174"/>
      <c r="I76" s="56"/>
    </row>
    <row r="77" spans="1:9">
      <c r="A77" s="148"/>
      <c r="B77" s="164"/>
      <c r="C77" s="90"/>
      <c r="D77" s="61" t="s">
        <v>32</v>
      </c>
      <c r="E77" s="105"/>
      <c r="F77" s="110">
        <f>F78*40%</f>
        <v>520000</v>
      </c>
      <c r="G77" s="169"/>
      <c r="H77" s="174"/>
      <c r="I77" s="56"/>
    </row>
    <row r="78" spans="1:9">
      <c r="A78" s="148"/>
      <c r="B78" s="165"/>
      <c r="C78" s="90"/>
      <c r="D78" s="61"/>
      <c r="E78" s="105">
        <v>1650000</v>
      </c>
      <c r="F78" s="135">
        <v>1300000</v>
      </c>
      <c r="G78" s="169"/>
      <c r="H78" s="174"/>
      <c r="I78" s="56"/>
    </row>
    <row r="79" spans="1:9">
      <c r="A79" s="148" t="s">
        <v>33</v>
      </c>
      <c r="B79" s="84"/>
      <c r="C79" s="91"/>
      <c r="D79" s="60"/>
      <c r="E79" s="106"/>
      <c r="F79" s="158"/>
      <c r="G79" s="144"/>
      <c r="H79" s="72"/>
      <c r="I79" s="56"/>
    </row>
    <row r="80" spans="1:9">
      <c r="A80" s="151">
        <f>F87</f>
        <v>1900000</v>
      </c>
      <c r="B80" s="86"/>
      <c r="C80" s="130" t="s">
        <v>34</v>
      </c>
      <c r="D80" s="73"/>
      <c r="E80" s="156"/>
      <c r="F80" s="109"/>
      <c r="G80" s="178">
        <f>F87*11%</f>
        <v>209000</v>
      </c>
      <c r="H80" s="174" t="s">
        <v>35</v>
      </c>
      <c r="I80" s="74"/>
    </row>
    <row r="81" spans="1:9" ht="14.45" customHeight="1">
      <c r="A81" s="148"/>
      <c r="B81" s="181" t="str">
        <f>Sør!A19</f>
        <v xml:space="preserve">Inkluderende og tilrettelagt praksis gjennom bruk av pedagogisk analyse, bruk av smågrupper, bruk av veiledande lesing og dialogisk praksis </v>
      </c>
      <c r="C81" s="90" t="str">
        <f>Sør!B20</f>
        <v>Fellesdel (tidligere kompetanseløftet)</v>
      </c>
      <c r="D81" s="61" t="s">
        <v>36</v>
      </c>
      <c r="E81" s="157">
        <f>Sør!D20</f>
        <v>1000000</v>
      </c>
      <c r="F81" s="109">
        <v>550000</v>
      </c>
      <c r="G81" s="179"/>
      <c r="H81" s="174"/>
      <c r="I81" s="57"/>
    </row>
    <row r="82" spans="1:9" ht="14.45" customHeight="1">
      <c r="A82" s="148"/>
      <c r="B82" s="181"/>
      <c r="C82" s="90"/>
      <c r="D82" s="61" t="s">
        <v>37</v>
      </c>
      <c r="E82" s="157">
        <f>Sør!D25</f>
        <v>1000000</v>
      </c>
      <c r="F82" s="109">
        <v>550000</v>
      </c>
      <c r="G82" s="179"/>
      <c r="H82" s="174"/>
      <c r="I82" s="57"/>
    </row>
    <row r="83" spans="1:9" ht="14.45" customHeight="1">
      <c r="A83" s="148"/>
      <c r="B83" s="181"/>
      <c r="C83" s="90" t="str">
        <f>Sør!B22</f>
        <v>Arbeid i smågrupper i barnehagen</v>
      </c>
      <c r="D83" s="61" t="s">
        <v>36</v>
      </c>
      <c r="E83" s="157">
        <f>Sør!D22</f>
        <v>400000</v>
      </c>
      <c r="F83" s="109">
        <v>200000</v>
      </c>
      <c r="G83" s="179"/>
      <c r="H83" s="174"/>
      <c r="I83" s="57"/>
    </row>
    <row r="84" spans="1:9">
      <c r="A84" s="152"/>
      <c r="B84" s="181"/>
      <c r="C84" s="90"/>
      <c r="D84" s="154" t="s">
        <v>28</v>
      </c>
      <c r="E84" s="110">
        <v>400000</v>
      </c>
      <c r="F84" s="160">
        <v>200000</v>
      </c>
      <c r="G84" s="179"/>
      <c r="H84" s="174"/>
      <c r="I84" s="59"/>
    </row>
    <row r="85" spans="1:9">
      <c r="A85" s="152"/>
      <c r="B85" s="181"/>
      <c r="C85" s="90" t="str">
        <f>Sør!B26</f>
        <v>Veiledande lesing og dialogisk praksis</v>
      </c>
      <c r="D85" s="61" t="s">
        <v>36</v>
      </c>
      <c r="E85" s="157">
        <f>Sør!D26</f>
        <v>400000</v>
      </c>
      <c r="F85" s="109">
        <v>200000</v>
      </c>
      <c r="G85" s="179"/>
      <c r="H85" s="174"/>
      <c r="I85" s="59"/>
    </row>
    <row r="86" spans="1:9">
      <c r="A86" s="152"/>
      <c r="B86" s="181"/>
      <c r="C86" s="90"/>
      <c r="D86" s="61" t="s">
        <v>28</v>
      </c>
      <c r="E86" s="157">
        <f>Sør!D27</f>
        <v>400000</v>
      </c>
      <c r="F86" s="109">
        <v>200000</v>
      </c>
      <c r="G86" s="179"/>
      <c r="H86" s="174"/>
      <c r="I86" s="59"/>
    </row>
    <row r="87" spans="1:9">
      <c r="A87" s="148"/>
      <c r="B87" s="182"/>
      <c r="C87" s="90"/>
      <c r="D87" s="61"/>
      <c r="E87" s="157">
        <f>SUM(E81:E86)</f>
        <v>3600000</v>
      </c>
      <c r="F87" s="135">
        <v>1900000</v>
      </c>
      <c r="G87" s="180"/>
      <c r="H87" s="174"/>
      <c r="I87" s="57"/>
    </row>
    <row r="88" spans="1:9">
      <c r="A88" s="148" t="s">
        <v>38</v>
      </c>
      <c r="B88" s="131"/>
      <c r="C88" s="91"/>
      <c r="D88" s="60"/>
      <c r="E88" s="106"/>
      <c r="F88" s="159"/>
      <c r="G88" s="144"/>
      <c r="H88" s="72"/>
      <c r="I88" s="56"/>
    </row>
    <row r="89" spans="1:9" ht="16.5" customHeight="1">
      <c r="A89" s="151">
        <f>F91</f>
        <v>1900000</v>
      </c>
      <c r="B89" s="163" t="str">
        <f>Sør!A31</f>
        <v>Trygge og inkluderande miljø (TIM)</v>
      </c>
      <c r="C89" s="90" t="s">
        <v>38</v>
      </c>
      <c r="D89" s="61" t="s">
        <v>39</v>
      </c>
      <c r="E89" s="105">
        <f>Sør!D31</f>
        <v>2000000</v>
      </c>
      <c r="F89" s="105">
        <f>F91/2</f>
        <v>950000</v>
      </c>
      <c r="G89" s="169"/>
      <c r="H89" s="174" t="s">
        <v>40</v>
      </c>
      <c r="I89" s="57"/>
    </row>
    <row r="90" spans="1:9">
      <c r="A90" s="148"/>
      <c r="B90" s="164"/>
      <c r="C90" s="90"/>
      <c r="D90" s="61" t="s">
        <v>28</v>
      </c>
      <c r="E90" s="105">
        <f>Sør!D34</f>
        <v>2000000</v>
      </c>
      <c r="F90" s="105">
        <f>F91/2</f>
        <v>950000</v>
      </c>
      <c r="G90" s="169"/>
      <c r="H90" s="174"/>
      <c r="I90" s="57"/>
    </row>
    <row r="91" spans="1:9" ht="24" customHeight="1">
      <c r="A91" s="148"/>
      <c r="B91" s="165"/>
      <c r="C91" s="90"/>
      <c r="D91" s="61"/>
      <c r="E91" s="105">
        <f>SUM(E89:E90)</f>
        <v>4000000</v>
      </c>
      <c r="F91" s="133">
        <v>1900000</v>
      </c>
      <c r="G91" s="169"/>
      <c r="H91" s="174"/>
      <c r="I91" s="56"/>
    </row>
    <row r="92" spans="1:9">
      <c r="A92" s="148" t="s">
        <v>41</v>
      </c>
      <c r="B92" s="84"/>
      <c r="C92" s="91"/>
      <c r="D92" s="60"/>
      <c r="E92" s="106"/>
      <c r="F92" s="106"/>
      <c r="G92" s="144"/>
      <c r="H92" s="72"/>
      <c r="I92" s="56"/>
    </row>
    <row r="93" spans="1:9" ht="17.100000000000001" customHeight="1">
      <c r="A93" s="151">
        <f>F95</f>
        <v>7800000</v>
      </c>
      <c r="B93" s="163" t="str">
        <f>Sør!A39</f>
        <v>På lag for livslang lærelyst</v>
      </c>
      <c r="C93" s="90" t="s">
        <v>41</v>
      </c>
      <c r="D93" s="61" t="s">
        <v>42</v>
      </c>
      <c r="E93" s="105">
        <f>Sør!D39</f>
        <v>4140000</v>
      </c>
      <c r="F93" s="119">
        <f>F95/2</f>
        <v>3900000</v>
      </c>
      <c r="G93" s="169"/>
      <c r="H93" s="174" t="s">
        <v>40</v>
      </c>
      <c r="I93" s="62"/>
    </row>
    <row r="94" spans="1:9">
      <c r="A94" s="148"/>
      <c r="B94" s="164"/>
      <c r="C94" s="90"/>
      <c r="D94" s="61" t="s">
        <v>28</v>
      </c>
      <c r="E94" s="105">
        <f>Sør!D42</f>
        <v>4140000</v>
      </c>
      <c r="F94" s="119">
        <f>F95/2</f>
        <v>3900000</v>
      </c>
      <c r="G94" s="169"/>
      <c r="H94" s="174"/>
      <c r="I94" s="62"/>
    </row>
    <row r="95" spans="1:9" ht="31.5" customHeight="1">
      <c r="A95" s="148"/>
      <c r="B95" s="165"/>
      <c r="C95" s="90"/>
      <c r="D95" s="61"/>
      <c r="E95" s="108">
        <f>SUM(E93:E94)</f>
        <v>8280000</v>
      </c>
      <c r="F95" s="134">
        <v>7800000</v>
      </c>
      <c r="G95" s="169"/>
      <c r="H95" s="174"/>
      <c r="I95" s="63"/>
    </row>
    <row r="96" spans="1:9">
      <c r="A96" s="148" t="s">
        <v>43</v>
      </c>
      <c r="B96" s="84"/>
      <c r="C96" s="91"/>
      <c r="D96" s="60"/>
      <c r="E96" s="106"/>
      <c r="F96" s="106"/>
      <c r="G96" s="144"/>
      <c r="H96" s="72"/>
      <c r="I96" s="63"/>
    </row>
    <row r="97" spans="1:9" ht="15.6" customHeight="1">
      <c r="A97" s="151">
        <f>F99</f>
        <v>1870000</v>
      </c>
      <c r="B97" s="163" t="str">
        <f>Sør!A47</f>
        <v>Pedagogisk analyse som verktøy for eit inkluderande fellesskap for barn og unge </v>
      </c>
      <c r="C97" s="90" t="s">
        <v>43</v>
      </c>
      <c r="D97" s="61" t="s">
        <v>44</v>
      </c>
      <c r="E97" s="105">
        <f>Sør!D47</f>
        <v>1500000</v>
      </c>
      <c r="F97" s="105">
        <f>F99/2</f>
        <v>935000</v>
      </c>
      <c r="G97" s="169">
        <f>F99*20%</f>
        <v>374000</v>
      </c>
      <c r="H97" s="174" t="s">
        <v>40</v>
      </c>
      <c r="I97" s="56"/>
    </row>
    <row r="98" spans="1:9">
      <c r="A98" s="148"/>
      <c r="B98" s="164"/>
      <c r="C98" s="90"/>
      <c r="D98" s="61" t="s">
        <v>28</v>
      </c>
      <c r="E98" s="105">
        <f>Sør!D50</f>
        <v>1500000</v>
      </c>
      <c r="F98" s="105">
        <f>F99/2</f>
        <v>935000</v>
      </c>
      <c r="G98" s="169"/>
      <c r="H98" s="174"/>
      <c r="I98" s="56"/>
    </row>
    <row r="99" spans="1:9" ht="27.95" customHeight="1">
      <c r="A99" s="148"/>
      <c r="B99" s="165"/>
      <c r="C99" s="90"/>
      <c r="D99" s="61"/>
      <c r="E99" s="105">
        <f>SUM(E97:E98)</f>
        <v>3000000</v>
      </c>
      <c r="F99" s="133">
        <v>1870000</v>
      </c>
      <c r="G99" s="169"/>
      <c r="H99" s="174"/>
      <c r="I99" s="56"/>
    </row>
    <row r="100" spans="1:9">
      <c r="A100" s="148"/>
      <c r="B100" s="84"/>
      <c r="C100" s="91"/>
      <c r="D100" s="60"/>
      <c r="E100" s="106"/>
      <c r="F100" s="106"/>
      <c r="G100" s="144"/>
      <c r="H100" s="72"/>
      <c r="I100" s="56"/>
    </row>
    <row r="101" spans="1:9">
      <c r="A101" s="148" t="s">
        <v>45</v>
      </c>
      <c r="B101" s="84"/>
      <c r="C101" s="91"/>
      <c r="D101" s="60"/>
      <c r="E101" s="106"/>
      <c r="F101" s="121"/>
      <c r="G101" s="144"/>
      <c r="H101" s="72"/>
      <c r="I101" s="56"/>
    </row>
    <row r="102" spans="1:9" ht="17.45" customHeight="1">
      <c r="A102" s="150">
        <f>F107+F112</f>
        <v>650000</v>
      </c>
      <c r="B102" s="170" t="str">
        <f>'Privat på tvers'!A12</f>
        <v>Praktiske og estetiske arbeidsmåter i steinerpedagogikken</v>
      </c>
      <c r="C102" s="89" t="str">
        <f>'Privat på tvers'!B12</f>
        <v>Stiftelsen steinerbarnehagen Bukkene Bruse</v>
      </c>
      <c r="D102" s="61"/>
      <c r="E102" s="105">
        <f>'Privat på tvers'!D12</f>
        <v>50000</v>
      </c>
      <c r="F102" s="105">
        <f>F107*12%</f>
        <v>36000</v>
      </c>
      <c r="G102" s="183"/>
      <c r="H102" s="174" t="s">
        <v>46</v>
      </c>
      <c r="I102" s="57"/>
    </row>
    <row r="103" spans="1:9">
      <c r="A103" s="148"/>
      <c r="B103" s="171"/>
      <c r="C103" s="89" t="str">
        <f>'Privat på tvers'!B13</f>
        <v>Stiftelsen Biå steinerbarnehage</v>
      </c>
      <c r="D103" s="61"/>
      <c r="E103" s="105">
        <f>'Privat på tvers'!D13</f>
        <v>25000</v>
      </c>
      <c r="F103" s="105">
        <f>F107*6%</f>
        <v>18000</v>
      </c>
      <c r="G103" s="183"/>
      <c r="H103" s="174"/>
      <c r="I103" s="57"/>
    </row>
    <row r="104" spans="1:9">
      <c r="A104" s="148"/>
      <c r="B104" s="171"/>
      <c r="C104" s="89" t="str">
        <f>'Privat på tvers'!B14</f>
        <v>Stiftelsen Soria Moria steinerbarnehage</v>
      </c>
      <c r="D104" s="61"/>
      <c r="E104" s="105">
        <f>'Privat på tvers'!D14</f>
        <v>50000</v>
      </c>
      <c r="F104" s="105">
        <f>F107*12%</f>
        <v>36000</v>
      </c>
      <c r="G104" s="183"/>
      <c r="H104" s="174"/>
      <c r="I104" s="57"/>
    </row>
    <row r="105" spans="1:9">
      <c r="A105" s="148"/>
      <c r="B105" s="171"/>
      <c r="C105" s="89" t="str">
        <f>'Privat på tvers'!B15</f>
        <v>Stiftelsen steinerskolen i Stavanger</v>
      </c>
      <c r="D105" s="61"/>
      <c r="E105" s="105">
        <f>'Privat på tvers'!D15</f>
        <v>100000</v>
      </c>
      <c r="F105" s="105">
        <f>F107*20%</f>
        <v>60000</v>
      </c>
      <c r="G105" s="183"/>
      <c r="H105" s="174"/>
      <c r="I105" s="57"/>
    </row>
    <row r="106" spans="1:9">
      <c r="A106" s="148"/>
      <c r="B106" s="171"/>
      <c r="C106" s="89"/>
      <c r="D106" s="79" t="str">
        <f>'Privat på tvers'!B18</f>
        <v>Steinerhøyskolen</v>
      </c>
      <c r="E106" s="105">
        <f>'Privat på tvers'!D18</f>
        <v>225000</v>
      </c>
      <c r="F106" s="105">
        <f>F107*50%</f>
        <v>150000</v>
      </c>
      <c r="G106" s="183"/>
      <c r="H106" s="174"/>
      <c r="I106" s="57"/>
    </row>
    <row r="107" spans="1:9">
      <c r="A107" s="148"/>
      <c r="B107" s="172"/>
      <c r="C107" s="90"/>
      <c r="D107" s="61"/>
      <c r="E107" s="105">
        <f>'Privat på tvers'!D19</f>
        <v>450000</v>
      </c>
      <c r="F107" s="161">
        <v>300000</v>
      </c>
      <c r="G107" s="183"/>
      <c r="H107" s="174"/>
      <c r="I107" s="56"/>
    </row>
    <row r="108" spans="1:9">
      <c r="A108" s="148"/>
      <c r="B108" s="84"/>
      <c r="C108" s="91"/>
      <c r="D108" s="60"/>
      <c r="E108" s="106"/>
      <c r="F108" s="106"/>
      <c r="G108" s="144"/>
      <c r="H108" s="72"/>
      <c r="I108" s="56"/>
    </row>
    <row r="109" spans="1:9" ht="13.5" customHeight="1">
      <c r="A109" s="148"/>
      <c r="B109" s="163" t="s">
        <v>47</v>
      </c>
      <c r="C109" s="90" t="str">
        <f>'Privat på tvers'!C4</f>
        <v xml:space="preserve">Sandnes Interntational School </v>
      </c>
      <c r="D109" s="61" t="str">
        <f>'Privat på tvers'!B4</f>
        <v>Kongsberg International School / NIBS</v>
      </c>
      <c r="E109" s="105">
        <v>0</v>
      </c>
      <c r="F109" s="105">
        <v>0</v>
      </c>
      <c r="G109" s="169"/>
      <c r="H109" s="174" t="s">
        <v>48</v>
      </c>
      <c r="I109" s="56"/>
    </row>
    <row r="110" spans="1:9">
      <c r="A110" s="148"/>
      <c r="B110" s="164"/>
      <c r="C110" s="90" t="str">
        <f>'Privat på tvers'!C5</f>
        <v>British International School Stavanger - Gausel</v>
      </c>
      <c r="D110" s="61" t="str">
        <f>'Privat på tvers'!B7</f>
        <v>Universitetet I Sørøst-Norge</v>
      </c>
      <c r="E110" s="105">
        <f>'Privat på tvers'!D7</f>
        <v>434000</v>
      </c>
      <c r="F110" s="105">
        <f>F112</f>
        <v>350000</v>
      </c>
      <c r="G110" s="169"/>
      <c r="H110" s="174"/>
      <c r="I110" s="56"/>
    </row>
    <row r="111" spans="1:9">
      <c r="A111" s="148"/>
      <c r="B111" s="164"/>
      <c r="C111" s="90" t="str">
        <f>'Privat på tvers'!C6</f>
        <v>Haugesund International School</v>
      </c>
      <c r="D111" s="61"/>
      <c r="E111" s="105"/>
      <c r="F111" s="105"/>
      <c r="G111" s="169"/>
      <c r="H111" s="174"/>
      <c r="I111" s="56"/>
    </row>
    <row r="112" spans="1:9" ht="26.45" customHeight="1">
      <c r="A112" s="148"/>
      <c r="B112" s="165"/>
      <c r="C112" s="90"/>
      <c r="D112" s="61"/>
      <c r="E112" s="105">
        <f>SUM(E109:E111)</f>
        <v>434000</v>
      </c>
      <c r="F112" s="161">
        <v>350000</v>
      </c>
      <c r="G112" s="169"/>
      <c r="H112" s="174"/>
      <c r="I112" s="56"/>
    </row>
    <row r="113" spans="1:9">
      <c r="A113" s="148" t="s">
        <v>49</v>
      </c>
      <c r="B113" s="84"/>
      <c r="C113" s="91"/>
      <c r="D113" s="60"/>
      <c r="E113" s="106"/>
      <c r="F113" s="121"/>
      <c r="G113" s="144"/>
      <c r="H113" s="72"/>
      <c r="I113" s="56"/>
    </row>
    <row r="114" spans="1:9" ht="15.6" customHeight="1">
      <c r="A114" s="150">
        <f>F117+F122</f>
        <v>3240000</v>
      </c>
      <c r="B114" s="163" t="str">
        <f>Midt!A49</f>
        <v>Hvordan kan lærende fellesskap bidra til økt kapasitet på kompetanseutvikling på systemnivå….....(barnehage)</v>
      </c>
      <c r="C114" s="90" t="s">
        <v>50</v>
      </c>
      <c r="D114" s="61" t="str">
        <f>Midt!B49</f>
        <v>Eiernettverk private barnehager i Sola</v>
      </c>
      <c r="E114" s="105">
        <f>Midt!D49</f>
        <v>450000</v>
      </c>
      <c r="F114" s="105">
        <f>F117*50%</f>
        <v>495000</v>
      </c>
      <c r="G114" s="169">
        <f>F117*10%</f>
        <v>99000</v>
      </c>
      <c r="H114" s="174" t="s">
        <v>51</v>
      </c>
      <c r="I114" s="57"/>
    </row>
    <row r="115" spans="1:9">
      <c r="A115" s="148"/>
      <c r="B115" s="164"/>
      <c r="C115" s="90"/>
      <c r="D115" s="61" t="str">
        <f>Midt!B52</f>
        <v>SNU (senter for nevrobiologisk utviklingspsykologi)</v>
      </c>
      <c r="E115" s="105">
        <f>Midt!D52</f>
        <v>75000</v>
      </c>
      <c r="F115" s="105">
        <f>F117*10%</f>
        <v>99000</v>
      </c>
      <c r="G115" s="169"/>
      <c r="H115" s="174"/>
      <c r="I115" s="57"/>
    </row>
    <row r="116" spans="1:9">
      <c r="A116" s="148"/>
      <c r="B116" s="164"/>
      <c r="C116" s="90"/>
      <c r="D116" s="61" t="str">
        <f>Midt!B53</f>
        <v>UIS</v>
      </c>
      <c r="E116" s="105">
        <f>Midt!D53</f>
        <v>375000</v>
      </c>
      <c r="F116" s="105">
        <f>F117*40%</f>
        <v>396000</v>
      </c>
      <c r="G116" s="169"/>
      <c r="H116" s="174"/>
      <c r="I116" s="57"/>
    </row>
    <row r="117" spans="1:9">
      <c r="A117" s="148"/>
      <c r="B117" s="165"/>
      <c r="C117" s="90"/>
      <c r="D117" s="61"/>
      <c r="E117" s="105">
        <f>Midt!D54</f>
        <v>900000</v>
      </c>
      <c r="F117" s="135">
        <v>990000</v>
      </c>
      <c r="G117" s="169"/>
      <c r="H117" s="174"/>
      <c r="I117" s="56"/>
    </row>
    <row r="118" spans="1:9">
      <c r="A118" s="148"/>
      <c r="B118" s="84"/>
      <c r="C118" s="91"/>
      <c r="D118" s="60"/>
      <c r="E118" s="106"/>
      <c r="F118" s="106"/>
      <c r="G118" s="144"/>
      <c r="H118" s="72"/>
      <c r="I118" s="56"/>
    </row>
    <row r="119" spans="1:9" ht="15" customHeight="1">
      <c r="A119" s="148"/>
      <c r="B119" s="163" t="str">
        <f>Midt!A58</f>
        <v>Hvordan kan lærende fellesskap bidra til økt kapasitet på kompetanseutvikling på systemnivå….....</v>
      </c>
      <c r="C119" s="90" t="s">
        <v>52</v>
      </c>
      <c r="D119" s="61" t="str">
        <f>Midt!B58</f>
        <v xml:space="preserve">PBL lokallag Stavanger </v>
      </c>
      <c r="E119" s="105">
        <f>Midt!D58</f>
        <v>1100000</v>
      </c>
      <c r="F119" s="119">
        <f>F122*50%</f>
        <v>1125000</v>
      </c>
      <c r="G119" s="169">
        <f>F122*20%</f>
        <v>450000</v>
      </c>
      <c r="H119" s="174" t="s">
        <v>53</v>
      </c>
      <c r="I119" s="62"/>
    </row>
    <row r="120" spans="1:9">
      <c r="A120" s="148"/>
      <c r="B120" s="164"/>
      <c r="C120" s="90"/>
      <c r="D120" s="61" t="str">
        <f>Midt!B61</f>
        <v>SNU (senter for nevrobiologisk utviklingspsykologi)</v>
      </c>
      <c r="E120" s="105">
        <f>Midt!D61</f>
        <v>225000</v>
      </c>
      <c r="F120" s="119">
        <f>F122*10%</f>
        <v>225000</v>
      </c>
      <c r="G120" s="169"/>
      <c r="H120" s="174"/>
      <c r="I120" s="62"/>
    </row>
    <row r="121" spans="1:9">
      <c r="A121" s="148"/>
      <c r="B121" s="164"/>
      <c r="C121" s="90"/>
      <c r="D121" s="61" t="str">
        <f>Midt!B62</f>
        <v>UIS</v>
      </c>
      <c r="E121" s="105">
        <f>Midt!D62</f>
        <v>875000</v>
      </c>
      <c r="F121" s="119">
        <f>F122*40%</f>
        <v>900000</v>
      </c>
      <c r="G121" s="169"/>
      <c r="H121" s="174"/>
      <c r="I121" s="62"/>
    </row>
    <row r="122" spans="1:9">
      <c r="A122" s="148"/>
      <c r="B122" s="165"/>
      <c r="C122" s="90"/>
      <c r="D122" s="61"/>
      <c r="E122" s="108">
        <f>Midt!D63</f>
        <v>2200000</v>
      </c>
      <c r="F122" s="136">
        <v>2250000</v>
      </c>
      <c r="G122" s="169"/>
      <c r="H122" s="174"/>
      <c r="I122" s="63"/>
    </row>
    <row r="123" spans="1:9">
      <c r="A123" s="148" t="s">
        <v>54</v>
      </c>
      <c r="B123" s="84"/>
      <c r="C123" s="91"/>
      <c r="D123" s="60"/>
      <c r="E123" s="106"/>
      <c r="F123" s="121"/>
      <c r="G123" s="144"/>
      <c r="H123" s="72"/>
      <c r="I123" s="56"/>
    </row>
    <row r="124" spans="1:9" ht="14.45" customHeight="1">
      <c r="A124" s="150">
        <f>F126+F130+F134+F139+F143</f>
        <v>14636000</v>
      </c>
      <c r="B124" s="163" t="str">
        <f>Midt!A4</f>
        <v>Tiltak 1 - Å styrke skolens profesjonelle læringsfellesskap (skole)</v>
      </c>
      <c r="C124" s="184" t="str">
        <f>Midt!C4</f>
        <v>Fellestiltak Hjelmeland kommune, Kvitsøy kommune, Randaberg  kommune, Sola kommune og Strand kommune</v>
      </c>
      <c r="D124" s="61" t="str">
        <f>Midt!B4</f>
        <v>Stavanger kommune</v>
      </c>
      <c r="E124" s="105">
        <f>Midt!D4</f>
        <v>700000</v>
      </c>
      <c r="F124" s="105">
        <f>F126*78%</f>
        <v>624000</v>
      </c>
      <c r="G124" s="191"/>
      <c r="H124" s="187" t="s">
        <v>55</v>
      </c>
      <c r="I124" s="57"/>
    </row>
    <row r="125" spans="1:9">
      <c r="A125" s="148"/>
      <c r="B125" s="164"/>
      <c r="C125" s="185"/>
      <c r="D125" s="61" t="str">
        <f>Midt!B7</f>
        <v>Universitetet i Stavanger</v>
      </c>
      <c r="E125" s="105">
        <f>Midt!D7</f>
        <v>216000</v>
      </c>
      <c r="F125" s="105">
        <f>F126*22%</f>
        <v>176000</v>
      </c>
      <c r="G125" s="191"/>
      <c r="H125" s="188"/>
      <c r="I125" s="57"/>
    </row>
    <row r="126" spans="1:9">
      <c r="A126" s="148"/>
      <c r="B126" s="165"/>
      <c r="C126" s="186"/>
      <c r="D126" s="61"/>
      <c r="E126" s="105">
        <f>SUM(E124:E125)</f>
        <v>916000</v>
      </c>
      <c r="F126" s="135">
        <v>800000</v>
      </c>
      <c r="G126" s="191"/>
      <c r="H126" s="188"/>
      <c r="I126" s="56"/>
    </row>
    <row r="127" spans="1:9">
      <c r="A127" s="148"/>
      <c r="B127" s="84"/>
      <c r="C127" s="91"/>
      <c r="D127" s="60"/>
      <c r="E127" s="106"/>
      <c r="F127" s="106"/>
      <c r="G127" s="146"/>
      <c r="H127" s="188"/>
      <c r="I127" s="56"/>
    </row>
    <row r="128" spans="1:9">
      <c r="A128" s="148"/>
      <c r="B128" s="163" t="str">
        <f>Midt!A12</f>
        <v>Tiltak 2 - Å utvikle læringsmiljø som fremmer læring, mestring og trivsel (skole)Flere tiltak i og på tvers av kommunene</v>
      </c>
      <c r="C128" s="184" t="str">
        <f>Midt!C12</f>
        <v xml:space="preserve">Ulike tiltak i og på tvers av kommunene Hjelmeland,  Kvitsøy, Randaber, Sola, Stavanger og Strand </v>
      </c>
      <c r="D128" s="61" t="str">
        <f>Midt!B12</f>
        <v>Stavanger kommune</v>
      </c>
      <c r="E128" s="105">
        <f>Midt!D12</f>
        <v>3400000</v>
      </c>
      <c r="F128" s="105">
        <f>F130*45%</f>
        <v>3307500</v>
      </c>
      <c r="G128" s="194"/>
      <c r="H128" s="188"/>
      <c r="I128" s="57"/>
    </row>
    <row r="129" spans="1:9">
      <c r="A129" s="148"/>
      <c r="B129" s="164"/>
      <c r="C129" s="185"/>
      <c r="D129" s="61" t="str">
        <f>Midt!B15</f>
        <v>Universitetet i Stavanger</v>
      </c>
      <c r="E129" s="105">
        <f>Midt!D15</f>
        <v>4052000</v>
      </c>
      <c r="F129" s="105">
        <f>F130*55%</f>
        <v>4042500.0000000005</v>
      </c>
      <c r="G129" s="191"/>
      <c r="H129" s="188"/>
      <c r="I129" s="59"/>
    </row>
    <row r="130" spans="1:9">
      <c r="A130" s="148"/>
      <c r="B130" s="165"/>
      <c r="C130" s="186"/>
      <c r="D130" s="61"/>
      <c r="E130" s="105">
        <f>SUM(E128:E129)</f>
        <v>7452000</v>
      </c>
      <c r="F130" s="161">
        <v>7350000</v>
      </c>
      <c r="G130" s="191"/>
      <c r="H130" s="188"/>
      <c r="I130" s="57"/>
    </row>
    <row r="131" spans="1:9">
      <c r="A131" s="148"/>
      <c r="B131" s="84"/>
      <c r="C131" s="91"/>
      <c r="D131" s="60"/>
      <c r="E131" s="106"/>
      <c r="F131" s="106"/>
      <c r="G131" s="144"/>
      <c r="H131" s="188"/>
      <c r="I131" s="56"/>
    </row>
    <row r="132" spans="1:9">
      <c r="A132" s="148"/>
      <c r="B132" s="163" t="str">
        <f>Midt!A20</f>
        <v>Tiltak 3 - Å utforske egen praksis (skole)</v>
      </c>
      <c r="C132" s="184" t="str">
        <f>Midt!C20</f>
        <v xml:space="preserve">Utvalgte partnerskoler fra kommuner i utdanningsregion midt. </v>
      </c>
      <c r="D132" s="61" t="str">
        <f>Midt!B20</f>
        <v>Stavanger kommune</v>
      </c>
      <c r="E132" s="105">
        <f>Midt!D20</f>
        <v>600000</v>
      </c>
      <c r="F132" s="105">
        <f>F134*60%</f>
        <v>570000</v>
      </c>
      <c r="G132" s="169"/>
      <c r="H132" s="188"/>
      <c r="I132" s="57"/>
    </row>
    <row r="133" spans="1:9">
      <c r="A133" s="148"/>
      <c r="B133" s="164"/>
      <c r="C133" s="185"/>
      <c r="D133" s="61" t="str">
        <f>Midt!B23</f>
        <v>Universitetet i Stavanger</v>
      </c>
      <c r="E133" s="105">
        <f>Midt!D23</f>
        <v>432000</v>
      </c>
      <c r="F133" s="105">
        <f>F134*40%</f>
        <v>380000</v>
      </c>
      <c r="G133" s="169"/>
      <c r="H133" s="188"/>
      <c r="I133" s="57"/>
    </row>
    <row r="134" spans="1:9">
      <c r="A134" s="148"/>
      <c r="B134" s="165"/>
      <c r="C134" s="186"/>
      <c r="D134" s="61"/>
      <c r="E134" s="105">
        <f>SUM(E132:E133)</f>
        <v>1032000</v>
      </c>
      <c r="F134" s="161">
        <v>950000</v>
      </c>
      <c r="G134" s="169"/>
      <c r="H134" s="189"/>
      <c r="I134" s="56"/>
    </row>
    <row r="135" spans="1:9">
      <c r="A135" s="148"/>
      <c r="B135" s="84"/>
      <c r="C135" s="91"/>
      <c r="D135" s="60"/>
      <c r="E135" s="106"/>
      <c r="F135" s="106"/>
      <c r="G135" s="144"/>
      <c r="H135" s="162"/>
      <c r="I135" s="56"/>
    </row>
    <row r="136" spans="1:9" ht="14.45" customHeight="1">
      <c r="A136" s="148"/>
      <c r="B136" s="163" t="str">
        <f>Midt!A30</f>
        <v>Å styrke barnehagenes læringsfellesskap gjennom lærende nettverk i partnerskap</v>
      </c>
      <c r="C136" s="90" t="str" cm="1">
        <f t="array" ref="C136:C139">Midt!C30:C33</f>
        <v>Sola kommune</v>
      </c>
      <c r="D136" s="61" t="str">
        <f>Midt!B30</f>
        <v>Stavanger kommune</v>
      </c>
      <c r="E136" s="105">
        <f>Midt!D30</f>
        <v>1750000</v>
      </c>
      <c r="F136" s="105">
        <f>F139*50%</f>
        <v>1500000</v>
      </c>
      <c r="G136" s="166">
        <f>F139*9%</f>
        <v>270000</v>
      </c>
      <c r="H136" s="187" t="s">
        <v>56</v>
      </c>
      <c r="I136" s="57"/>
    </row>
    <row r="137" spans="1:9">
      <c r="A137" s="148"/>
      <c r="B137" s="164"/>
      <c r="C137" s="90" t="str">
        <v>Randaberg/Kvitsøy kommune</v>
      </c>
      <c r="D137" s="61" t="str">
        <f>Midt!B34</f>
        <v>Universitetet i Stavanger</v>
      </c>
      <c r="E137" s="105">
        <f>Midt!D34</f>
        <v>1750000</v>
      </c>
      <c r="F137" s="105">
        <f>F139*50%</f>
        <v>1500000</v>
      </c>
      <c r="G137" s="192"/>
      <c r="H137" s="188"/>
      <c r="I137" s="59"/>
    </row>
    <row r="138" spans="1:9">
      <c r="A138" s="148"/>
      <c r="B138" s="164"/>
      <c r="C138" s="90" t="str">
        <v>Strand kommune</v>
      </c>
      <c r="D138" s="61"/>
      <c r="E138" s="105"/>
      <c r="F138" s="105"/>
      <c r="G138" s="192"/>
      <c r="H138" s="188"/>
      <c r="I138" s="57"/>
    </row>
    <row r="139" spans="1:9">
      <c r="A139" s="148"/>
      <c r="B139" s="165"/>
      <c r="C139" s="90" t="str">
        <v>Hjelmeland kommune</v>
      </c>
      <c r="D139" s="73"/>
      <c r="E139" s="109">
        <f>SUM(E136:E138)</f>
        <v>3500000</v>
      </c>
      <c r="F139" s="161">
        <v>3000000</v>
      </c>
      <c r="G139" s="193"/>
      <c r="H139" s="188"/>
      <c r="I139" s="80"/>
    </row>
    <row r="140" spans="1:9">
      <c r="A140" s="148"/>
      <c r="B140" s="87"/>
      <c r="C140" s="91"/>
      <c r="D140" s="60"/>
      <c r="E140" s="106"/>
      <c r="F140" s="106"/>
      <c r="G140" s="144"/>
      <c r="H140" s="188"/>
      <c r="I140" s="56"/>
    </row>
    <row r="141" spans="1:9">
      <c r="A141" s="148"/>
      <c r="B141" s="163" t="str">
        <f>Midt!A39</f>
        <v>Å utforske praksis og bygge kapasitet for læring og utvikling i utvalgte partnerbarnehager (6 barnehager)</v>
      </c>
      <c r="C141" s="90" t="s">
        <v>57</v>
      </c>
      <c r="D141" s="61" t="str">
        <f>Midt!B39</f>
        <v>Stavanger kommune</v>
      </c>
      <c r="E141" s="105">
        <f>Midt!D39</f>
        <v>1350000</v>
      </c>
      <c r="F141" s="105">
        <f>F143*50%</f>
        <v>1268000</v>
      </c>
      <c r="G141" s="169">
        <f>F143*11%</f>
        <v>278960</v>
      </c>
      <c r="H141" s="188"/>
      <c r="I141" s="57"/>
    </row>
    <row r="142" spans="1:9">
      <c r="A142" s="148"/>
      <c r="B142" s="164"/>
      <c r="C142" s="90" t="str">
        <f>Midt!C39</f>
        <v>Sola kommune</v>
      </c>
      <c r="D142" s="61" t="str">
        <f>Midt!B44</f>
        <v>Universitetet i Stavanger</v>
      </c>
      <c r="E142" s="105">
        <f>Midt!D44</f>
        <v>1350000</v>
      </c>
      <c r="F142" s="105">
        <f>F143*50%</f>
        <v>1268000</v>
      </c>
      <c r="G142" s="169"/>
      <c r="H142" s="188"/>
      <c r="I142" s="57"/>
    </row>
    <row r="143" spans="1:9">
      <c r="A143" s="148"/>
      <c r="B143" s="165"/>
      <c r="C143" s="90"/>
      <c r="D143" s="61"/>
      <c r="E143" s="105">
        <f>SUM(E141:E142)</f>
        <v>2700000</v>
      </c>
      <c r="F143" s="135">
        <v>2536000</v>
      </c>
      <c r="G143" s="169"/>
      <c r="H143" s="189"/>
      <c r="I143" s="56"/>
    </row>
    <row r="144" spans="1:9">
      <c r="A144" s="148"/>
      <c r="B144" s="84"/>
      <c r="C144" s="91"/>
      <c r="D144" s="60"/>
      <c r="E144" s="106"/>
      <c r="F144" s="106"/>
      <c r="G144" s="144"/>
      <c r="H144" s="72"/>
      <c r="I144" s="56"/>
    </row>
    <row r="145" spans="1:9">
      <c r="A145" s="148"/>
      <c r="B145" s="114"/>
      <c r="C145" s="115"/>
      <c r="D145" s="74"/>
      <c r="E145" s="116"/>
      <c r="F145" s="116"/>
      <c r="G145" s="132"/>
      <c r="H145" s="117"/>
      <c r="I145" s="56"/>
    </row>
    <row r="146" spans="1:9">
      <c r="E146" s="147" t="s">
        <v>58</v>
      </c>
      <c r="F146" s="122">
        <f>A9+A69+A75+A80+A89+A93+A97+A102+A114+A124</f>
        <v>46876000</v>
      </c>
      <c r="G146" s="112">
        <f>C4-F146</f>
        <v>0</v>
      </c>
    </row>
    <row r="152" spans="1:9">
      <c r="F152" s="123" t="s">
        <v>59</v>
      </c>
      <c r="G152" s="118"/>
    </row>
    <row r="153" spans="1:9">
      <c r="F153" s="123" t="s">
        <v>60</v>
      </c>
      <c r="G153" s="118"/>
    </row>
    <row r="154" spans="1:9">
      <c r="F154" s="123" t="s">
        <v>61</v>
      </c>
      <c r="G154" s="118"/>
    </row>
    <row r="155" spans="1:9">
      <c r="F155" s="123" t="s">
        <v>62</v>
      </c>
      <c r="G155" s="118"/>
    </row>
  </sheetData>
  <sheetProtection sheet="1" objects="1" scenarios="1"/>
  <mergeCells count="80">
    <mergeCell ref="H136:H143"/>
    <mergeCell ref="B2:D2"/>
    <mergeCell ref="B141:B143"/>
    <mergeCell ref="G141:G143"/>
    <mergeCell ref="B124:B126"/>
    <mergeCell ref="G124:G126"/>
    <mergeCell ref="C124:C126"/>
    <mergeCell ref="B136:B139"/>
    <mergeCell ref="G136:G139"/>
    <mergeCell ref="B128:B130"/>
    <mergeCell ref="G128:G130"/>
    <mergeCell ref="B132:B134"/>
    <mergeCell ref="G132:G134"/>
    <mergeCell ref="B114:B117"/>
    <mergeCell ref="G114:G117"/>
    <mergeCell ref="H114:H117"/>
    <mergeCell ref="C128:C130"/>
    <mergeCell ref="C132:C134"/>
    <mergeCell ref="B119:B122"/>
    <mergeCell ref="G119:G122"/>
    <mergeCell ref="H119:H122"/>
    <mergeCell ref="H124:H134"/>
    <mergeCell ref="H75:H78"/>
    <mergeCell ref="H89:H91"/>
    <mergeCell ref="H93:H95"/>
    <mergeCell ref="B109:B112"/>
    <mergeCell ref="G109:G112"/>
    <mergeCell ref="H109:H112"/>
    <mergeCell ref="B102:B107"/>
    <mergeCell ref="G102:G107"/>
    <mergeCell ref="H102:H107"/>
    <mergeCell ref="B97:B99"/>
    <mergeCell ref="G97:G99"/>
    <mergeCell ref="H97:H99"/>
    <mergeCell ref="B89:B91"/>
    <mergeCell ref="B93:B95"/>
    <mergeCell ref="H80:H87"/>
    <mergeCell ref="B61:B63"/>
    <mergeCell ref="B65:B67"/>
    <mergeCell ref="B69:B73"/>
    <mergeCell ref="B75:B78"/>
    <mergeCell ref="B81:B87"/>
    <mergeCell ref="C69:C70"/>
    <mergeCell ref="G75:G78"/>
    <mergeCell ref="G89:G91"/>
    <mergeCell ref="G93:G95"/>
    <mergeCell ref="G80:G87"/>
    <mergeCell ref="H69:H73"/>
    <mergeCell ref="G53:G55"/>
    <mergeCell ref="G57:G59"/>
    <mergeCell ref="G61:G63"/>
    <mergeCell ref="G65:G67"/>
    <mergeCell ref="H9:H63"/>
    <mergeCell ref="H65:H67"/>
    <mergeCell ref="G69:G73"/>
    <mergeCell ref="B3:E3"/>
    <mergeCell ref="B9:B11"/>
    <mergeCell ref="G49:G51"/>
    <mergeCell ref="G41:G43"/>
    <mergeCell ref="G45:G47"/>
    <mergeCell ref="G9:G11"/>
    <mergeCell ref="G29:G31"/>
    <mergeCell ref="B13:B15"/>
    <mergeCell ref="B17:B19"/>
    <mergeCell ref="B21:B23"/>
    <mergeCell ref="B25:B27"/>
    <mergeCell ref="B29:B31"/>
    <mergeCell ref="B33:B35"/>
    <mergeCell ref="B57:B59"/>
    <mergeCell ref="G13:G15"/>
    <mergeCell ref="G17:G19"/>
    <mergeCell ref="G21:G23"/>
    <mergeCell ref="G25:G27"/>
    <mergeCell ref="G33:G35"/>
    <mergeCell ref="G37:G39"/>
    <mergeCell ref="B37:B39"/>
    <mergeCell ref="B41:B43"/>
    <mergeCell ref="B45:B47"/>
    <mergeCell ref="B49:B51"/>
    <mergeCell ref="B53:B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81BE-D695-4D71-B7EA-4D30E10378DF}">
  <dimension ref="A1:O144"/>
  <sheetViews>
    <sheetView topLeftCell="A14" workbookViewId="0">
      <selection activeCell="E22" sqref="E22"/>
    </sheetView>
  </sheetViews>
  <sheetFormatPr defaultColWidth="11.42578125" defaultRowHeight="14.45"/>
  <cols>
    <col min="1" max="1" width="20.5703125" customWidth="1"/>
    <col min="2" max="2" width="45.140625" bestFit="1" customWidth="1"/>
  </cols>
  <sheetData>
    <row r="1" spans="1:15" ht="15" thickBot="1">
      <c r="A1" s="195" t="s">
        <v>63</v>
      </c>
      <c r="B1" s="195"/>
      <c r="C1" s="195"/>
      <c r="D1" s="195"/>
      <c r="E1" s="195"/>
      <c r="F1" s="195"/>
      <c r="G1" s="195"/>
      <c r="H1" s="208"/>
      <c r="I1" s="208"/>
      <c r="J1" s="1"/>
      <c r="K1" s="1"/>
      <c r="L1" s="4" t="s">
        <v>64</v>
      </c>
      <c r="M1" s="1"/>
      <c r="N1" s="1"/>
      <c r="O1" s="1"/>
    </row>
    <row r="2" spans="1:15">
      <c r="A2" s="209" t="s">
        <v>4</v>
      </c>
      <c r="B2" s="196" t="s">
        <v>65</v>
      </c>
      <c r="C2" s="197"/>
      <c r="D2" s="197"/>
      <c r="E2" s="197"/>
      <c r="F2" s="197"/>
      <c r="G2" s="198"/>
      <c r="H2" s="2"/>
      <c r="I2" s="1"/>
      <c r="J2" s="1"/>
      <c r="K2" s="208"/>
      <c r="L2" s="208"/>
      <c r="M2" s="1"/>
      <c r="N2" s="1"/>
      <c r="O2" s="1"/>
    </row>
    <row r="3" spans="1:15" ht="43.5">
      <c r="A3" s="210"/>
      <c r="B3" s="12" t="s">
        <v>66</v>
      </c>
      <c r="C3" s="38" t="s">
        <v>67</v>
      </c>
      <c r="D3" s="14" t="s">
        <v>68</v>
      </c>
      <c r="E3" s="14" t="s">
        <v>69</v>
      </c>
      <c r="F3" s="14" t="s">
        <v>70</v>
      </c>
      <c r="G3" s="15" t="s">
        <v>71</v>
      </c>
      <c r="H3" s="16"/>
      <c r="I3" s="5" t="s">
        <v>9</v>
      </c>
      <c r="J3" s="1"/>
      <c r="K3" s="208"/>
      <c r="L3" s="208"/>
      <c r="M3" s="1"/>
      <c r="N3" s="1"/>
      <c r="O3" s="1"/>
    </row>
    <row r="4" spans="1:15">
      <c r="A4" s="199" t="s">
        <v>72</v>
      </c>
      <c r="B4" s="39" t="s">
        <v>73</v>
      </c>
      <c r="C4" s="40"/>
      <c r="D4" s="21">
        <v>770000</v>
      </c>
      <c r="E4" s="18" t="s">
        <v>74</v>
      </c>
      <c r="F4" s="18" t="s">
        <v>74</v>
      </c>
      <c r="G4" s="21">
        <v>770000</v>
      </c>
      <c r="H4" s="17"/>
      <c r="I4" s="211">
        <v>140000</v>
      </c>
      <c r="J4" s="1"/>
      <c r="K4" s="208"/>
      <c r="L4" s="208"/>
      <c r="M4" s="1"/>
      <c r="N4" s="1"/>
      <c r="O4" s="1"/>
    </row>
    <row r="5" spans="1:15">
      <c r="A5" s="199"/>
      <c r="B5" s="41" t="s">
        <v>75</v>
      </c>
      <c r="C5" s="3"/>
      <c r="D5" s="18"/>
      <c r="E5" s="18" t="s">
        <v>76</v>
      </c>
      <c r="F5" s="18" t="s">
        <v>74</v>
      </c>
      <c r="G5" s="18" t="s">
        <v>74</v>
      </c>
      <c r="H5" s="17"/>
      <c r="I5" s="212"/>
      <c r="J5" s="1"/>
    </row>
    <row r="6" spans="1:15">
      <c r="A6" s="199"/>
      <c r="B6" s="41" t="s">
        <v>77</v>
      </c>
      <c r="C6" s="3"/>
      <c r="D6" s="18"/>
      <c r="E6" s="18"/>
      <c r="F6" s="18"/>
      <c r="G6" s="18"/>
      <c r="H6" s="17"/>
      <c r="I6" s="212"/>
      <c r="J6" s="1"/>
    </row>
    <row r="7" spans="1:15">
      <c r="A7" s="199"/>
      <c r="B7" s="41" t="s">
        <v>78</v>
      </c>
      <c r="C7" s="3"/>
      <c r="D7" s="18"/>
      <c r="E7" s="18"/>
      <c r="F7" s="18"/>
      <c r="G7" s="18"/>
      <c r="H7" s="17"/>
      <c r="I7" s="212"/>
      <c r="J7" s="1"/>
    </row>
    <row r="8" spans="1:15">
      <c r="A8" s="199"/>
      <c r="B8" s="41" t="s">
        <v>79</v>
      </c>
      <c r="C8" s="40"/>
      <c r="D8" s="18"/>
      <c r="E8" s="18" t="s">
        <v>76</v>
      </c>
      <c r="F8" s="18" t="s">
        <v>74</v>
      </c>
      <c r="G8" s="18" t="s">
        <v>74</v>
      </c>
      <c r="H8" s="17"/>
      <c r="I8" s="212"/>
      <c r="J8" s="1"/>
    </row>
    <row r="9" spans="1:15">
      <c r="A9" s="199"/>
      <c r="B9" s="41" t="s">
        <v>80</v>
      </c>
      <c r="C9" s="40"/>
      <c r="D9" s="22"/>
      <c r="E9" s="42"/>
      <c r="F9" s="42"/>
      <c r="G9" s="18"/>
      <c r="H9" s="17"/>
      <c r="I9" s="212"/>
      <c r="J9" s="1"/>
    </row>
    <row r="10" spans="1:15" ht="15" thickBot="1">
      <c r="A10" s="199"/>
      <c r="B10" s="43" t="s">
        <v>81</v>
      </c>
      <c r="C10" s="18"/>
      <c r="D10" s="27">
        <v>630000</v>
      </c>
      <c r="E10" s="23" t="s">
        <v>74</v>
      </c>
      <c r="F10" s="24" t="s">
        <v>74</v>
      </c>
      <c r="G10" s="21">
        <v>630000</v>
      </c>
      <c r="H10" s="17"/>
      <c r="I10" s="212"/>
      <c r="J10" s="1"/>
    </row>
    <row r="11" spans="1:15" ht="15" thickBot="1">
      <c r="A11" s="199"/>
      <c r="B11" s="1"/>
      <c r="C11" s="18" t="s">
        <v>82</v>
      </c>
      <c r="D11" s="25">
        <v>1400000</v>
      </c>
      <c r="E11" s="18" t="s">
        <v>74</v>
      </c>
      <c r="F11" s="18" t="s">
        <v>74</v>
      </c>
      <c r="G11" s="21">
        <v>1400000</v>
      </c>
      <c r="H11" s="17"/>
      <c r="I11" s="213"/>
      <c r="J11" s="1"/>
    </row>
    <row r="12" spans="1:15">
      <c r="A12" s="1"/>
      <c r="B12" s="19" t="s">
        <v>83</v>
      </c>
      <c r="C12" s="1"/>
      <c r="D12" s="17"/>
      <c r="E12" s="1"/>
      <c r="F12" s="1"/>
      <c r="G12" s="1"/>
      <c r="H12" s="208"/>
      <c r="I12" s="208"/>
      <c r="J12" s="1"/>
    </row>
    <row r="13" spans="1:15" ht="15" thickBot="1">
      <c r="A13" s="1"/>
      <c r="B13" s="1"/>
      <c r="C13" s="17"/>
      <c r="D13" s="1"/>
      <c r="E13" s="1"/>
      <c r="F13" s="1"/>
      <c r="G13" s="1"/>
      <c r="H13" s="208"/>
      <c r="I13" s="208"/>
      <c r="J13" s="1"/>
    </row>
    <row r="14" spans="1:15" ht="43.5">
      <c r="A14" s="209" t="s">
        <v>4</v>
      </c>
      <c r="B14" s="196" t="s">
        <v>65</v>
      </c>
      <c r="C14" s="197"/>
      <c r="D14" s="197"/>
      <c r="E14" s="197"/>
      <c r="F14" s="197"/>
      <c r="G14" s="198"/>
      <c r="H14" s="1"/>
      <c r="I14" s="5" t="s">
        <v>9</v>
      </c>
      <c r="J14" s="1"/>
    </row>
    <row r="15" spans="1:15" ht="43.5">
      <c r="A15" s="214"/>
      <c r="B15" s="44" t="s">
        <v>66</v>
      </c>
      <c r="C15" s="38" t="s">
        <v>67</v>
      </c>
      <c r="D15" s="45" t="s">
        <v>68</v>
      </c>
      <c r="E15" s="14" t="s">
        <v>69</v>
      </c>
      <c r="F15" s="14" t="s">
        <v>70</v>
      </c>
      <c r="G15" s="15" t="s">
        <v>71</v>
      </c>
      <c r="H15" s="1"/>
      <c r="I15" s="215">
        <v>140000</v>
      </c>
      <c r="J15" s="1"/>
    </row>
    <row r="16" spans="1:15">
      <c r="A16" s="200" t="s">
        <v>84</v>
      </c>
      <c r="B16" s="46" t="s">
        <v>73</v>
      </c>
      <c r="C16" s="3"/>
      <c r="D16" s="47">
        <v>770000</v>
      </c>
      <c r="E16" s="21">
        <v>700000</v>
      </c>
      <c r="F16" s="18"/>
      <c r="G16" s="21">
        <v>1470000</v>
      </c>
      <c r="H16" s="1"/>
      <c r="I16" s="216"/>
      <c r="J16" s="1"/>
    </row>
    <row r="17" spans="1:15">
      <c r="A17" s="201"/>
      <c r="B17" s="40" t="s">
        <v>85</v>
      </c>
      <c r="C17" s="3"/>
      <c r="D17" s="40"/>
      <c r="E17" s="18"/>
      <c r="F17" s="18"/>
      <c r="G17" s="18" t="s">
        <v>76</v>
      </c>
      <c r="H17" s="1"/>
      <c r="I17" s="216"/>
      <c r="J17" s="1"/>
    </row>
    <row r="18" spans="1:15">
      <c r="A18" s="201"/>
      <c r="B18" s="3" t="s">
        <v>86</v>
      </c>
      <c r="C18" s="3"/>
      <c r="D18" s="40"/>
      <c r="E18" s="42"/>
      <c r="F18" s="42"/>
      <c r="G18" s="18" t="s">
        <v>76</v>
      </c>
      <c r="H18" s="1"/>
      <c r="I18" s="216"/>
      <c r="J18" s="1"/>
    </row>
    <row r="19" spans="1:15">
      <c r="A19" s="201"/>
      <c r="B19" s="40" t="s">
        <v>87</v>
      </c>
      <c r="C19" s="3"/>
      <c r="D19" s="40"/>
      <c r="E19" s="48"/>
      <c r="F19" s="40"/>
      <c r="G19" s="18"/>
      <c r="H19" s="1"/>
      <c r="I19" s="216"/>
      <c r="J19" s="1"/>
    </row>
    <row r="20" spans="1:15">
      <c r="A20" s="201"/>
      <c r="B20" s="40" t="s">
        <v>88</v>
      </c>
      <c r="C20" s="3"/>
      <c r="D20" s="40"/>
      <c r="E20" s="48"/>
      <c r="F20" s="40"/>
      <c r="G20" s="18"/>
      <c r="H20" s="1"/>
      <c r="I20" s="216"/>
      <c r="J20" s="1"/>
    </row>
    <row r="21" spans="1:15">
      <c r="A21" s="201"/>
      <c r="B21" s="40" t="s">
        <v>89</v>
      </c>
      <c r="C21" s="40"/>
      <c r="D21" s="40"/>
      <c r="E21" s="48"/>
      <c r="F21" s="40"/>
      <c r="G21" s="18"/>
      <c r="H21" s="1"/>
      <c r="I21" s="216"/>
      <c r="J21" s="1"/>
    </row>
    <row r="22" spans="1:15">
      <c r="A22" s="201"/>
      <c r="B22" s="40" t="s">
        <v>90</v>
      </c>
      <c r="C22" s="40"/>
      <c r="D22" s="40"/>
      <c r="E22" s="48"/>
      <c r="F22" s="40"/>
      <c r="G22" s="18"/>
      <c r="H22" s="1"/>
      <c r="I22" s="216"/>
      <c r="J22" s="1"/>
    </row>
    <row r="23" spans="1:15">
      <c r="A23" s="201"/>
      <c r="B23" s="40" t="s">
        <v>91</v>
      </c>
      <c r="C23" s="40"/>
      <c r="D23" s="40"/>
      <c r="E23" s="48"/>
      <c r="F23" s="40"/>
      <c r="G23" s="18"/>
      <c r="H23" s="1"/>
      <c r="I23" s="216"/>
      <c r="J23" s="1"/>
    </row>
    <row r="24" spans="1:15">
      <c r="A24" s="201"/>
      <c r="B24" s="40" t="s">
        <v>92</v>
      </c>
      <c r="C24" s="40"/>
      <c r="D24" s="40"/>
      <c r="E24" s="48"/>
      <c r="F24" s="40"/>
      <c r="G24" s="18"/>
      <c r="H24" s="1"/>
      <c r="I24" s="216"/>
      <c r="J24" s="1"/>
    </row>
    <row r="25" spans="1:15">
      <c r="A25" s="201"/>
      <c r="B25" s="40" t="s">
        <v>93</v>
      </c>
      <c r="C25" s="40"/>
      <c r="D25" s="40"/>
      <c r="E25" s="48"/>
      <c r="F25" s="40"/>
      <c r="G25" s="18"/>
      <c r="H25" s="1"/>
      <c r="I25" s="216"/>
      <c r="J25" s="1"/>
    </row>
    <row r="26" spans="1:15">
      <c r="A26" s="201"/>
      <c r="B26" s="40" t="s">
        <v>94</v>
      </c>
      <c r="C26" s="40"/>
      <c r="D26" s="40"/>
      <c r="E26" s="48"/>
      <c r="F26" s="40"/>
      <c r="G26" s="18"/>
      <c r="H26" s="1"/>
      <c r="I26" s="216"/>
      <c r="J26" s="1"/>
    </row>
    <row r="27" spans="1:15" ht="15" thickBot="1">
      <c r="A27" s="201"/>
      <c r="B27" s="46" t="s">
        <v>81</v>
      </c>
      <c r="C27" s="3"/>
      <c r="D27" s="47">
        <v>630000</v>
      </c>
      <c r="E27" s="49">
        <v>700000</v>
      </c>
      <c r="F27" s="50"/>
      <c r="G27" s="21">
        <v>1330000</v>
      </c>
      <c r="H27" s="1"/>
      <c r="I27" s="217"/>
      <c r="J27" s="1"/>
      <c r="K27" s="208"/>
      <c r="L27" s="208"/>
      <c r="M27" s="1"/>
      <c r="N27" s="1"/>
      <c r="O27" s="1"/>
    </row>
    <row r="28" spans="1:15">
      <c r="A28" s="202"/>
      <c r="B28" s="3"/>
      <c r="C28" s="40"/>
      <c r="D28" s="47">
        <v>1400000</v>
      </c>
      <c r="E28" s="21">
        <v>1400000</v>
      </c>
      <c r="F28" s="18" t="s">
        <v>74</v>
      </c>
      <c r="G28" s="21">
        <v>2800000</v>
      </c>
      <c r="H28" s="218"/>
      <c r="I28" s="208"/>
      <c r="J28" s="1"/>
      <c r="K28" s="208"/>
      <c r="L28" s="208"/>
      <c r="M28" s="4"/>
      <c r="N28" s="4"/>
      <c r="O28" s="1"/>
    </row>
    <row r="29" spans="1:15" ht="15" thickBot="1">
      <c r="A29" s="1"/>
      <c r="B29" s="1"/>
      <c r="C29" s="1"/>
      <c r="D29" s="1"/>
      <c r="E29" s="1"/>
      <c r="F29" s="1"/>
      <c r="G29" s="1"/>
      <c r="H29" s="208"/>
      <c r="I29" s="208"/>
      <c r="J29" s="1"/>
      <c r="K29" s="208"/>
      <c r="L29" s="208"/>
      <c r="M29" s="4"/>
      <c r="N29" s="4"/>
      <c r="O29" s="1"/>
    </row>
    <row r="30" spans="1:15" ht="43.5">
      <c r="A30" s="209" t="s">
        <v>4</v>
      </c>
      <c r="B30" s="196" t="s">
        <v>65</v>
      </c>
      <c r="C30" s="197"/>
      <c r="D30" s="197"/>
      <c r="E30" s="197"/>
      <c r="F30" s="197"/>
      <c r="G30" s="198"/>
      <c r="H30" s="1"/>
      <c r="I30" s="5" t="s">
        <v>9</v>
      </c>
      <c r="J30" s="1"/>
      <c r="K30" s="208"/>
      <c r="L30" s="208"/>
      <c r="M30" s="1"/>
      <c r="N30" s="1"/>
      <c r="O30" s="1"/>
    </row>
    <row r="31" spans="1:15" ht="43.5">
      <c r="A31" s="214"/>
      <c r="B31" s="44" t="s">
        <v>66</v>
      </c>
      <c r="C31" s="38" t="s">
        <v>67</v>
      </c>
      <c r="D31" s="14" t="s">
        <v>68</v>
      </c>
      <c r="E31" s="14" t="s">
        <v>69</v>
      </c>
      <c r="F31" s="14" t="s">
        <v>70</v>
      </c>
      <c r="G31" s="15" t="s">
        <v>71</v>
      </c>
      <c r="H31" s="1"/>
      <c r="I31" s="215">
        <v>80000</v>
      </c>
      <c r="J31" s="1"/>
      <c r="K31" s="208"/>
      <c r="L31" s="208"/>
      <c r="M31" s="1"/>
      <c r="N31" s="1"/>
      <c r="O31" s="1"/>
    </row>
    <row r="32" spans="1:15">
      <c r="A32" s="200" t="s">
        <v>95</v>
      </c>
      <c r="B32" s="46" t="s">
        <v>96</v>
      </c>
      <c r="C32" s="48"/>
      <c r="D32" s="21">
        <v>440000</v>
      </c>
      <c r="E32" s="21">
        <v>400000</v>
      </c>
      <c r="F32" s="18"/>
      <c r="G32" s="21">
        <v>840000</v>
      </c>
      <c r="H32" s="1"/>
      <c r="I32" s="216"/>
      <c r="J32" s="1"/>
      <c r="K32" s="208"/>
      <c r="L32" s="208"/>
      <c r="M32" s="1"/>
      <c r="N32" s="1"/>
      <c r="O32" s="1"/>
    </row>
    <row r="33" spans="1:15">
      <c r="A33" s="201"/>
      <c r="B33" s="3"/>
      <c r="C33" s="51"/>
      <c r="D33" s="18"/>
      <c r="E33" s="18"/>
      <c r="F33" s="18"/>
      <c r="G33" s="18" t="s">
        <v>74</v>
      </c>
      <c r="H33" s="1"/>
      <c r="I33" s="216"/>
      <c r="J33" s="1"/>
      <c r="K33" s="208"/>
      <c r="L33" s="208"/>
      <c r="M33" s="1"/>
      <c r="N33" s="1"/>
      <c r="O33" s="1"/>
    </row>
    <row r="34" spans="1:15">
      <c r="A34" s="201"/>
      <c r="B34" s="40"/>
      <c r="C34" s="48"/>
      <c r="D34" s="18"/>
      <c r="E34" s="18"/>
      <c r="F34" s="18"/>
      <c r="G34" s="18" t="s">
        <v>74</v>
      </c>
      <c r="H34" s="1"/>
      <c r="I34" s="216"/>
      <c r="J34" s="1"/>
      <c r="K34" s="208"/>
      <c r="L34" s="208"/>
      <c r="M34" s="1"/>
      <c r="N34" s="1"/>
      <c r="O34" s="1"/>
    </row>
    <row r="35" spans="1:15" ht="15" thickBot="1">
      <c r="A35" s="201"/>
      <c r="B35" s="46" t="s">
        <v>81</v>
      </c>
      <c r="C35" s="48"/>
      <c r="D35" s="27">
        <v>360000</v>
      </c>
      <c r="E35" s="29">
        <v>400000</v>
      </c>
      <c r="F35" s="24"/>
      <c r="G35" s="21">
        <v>760000</v>
      </c>
      <c r="H35" s="1"/>
      <c r="I35" s="217"/>
      <c r="J35" s="1"/>
      <c r="K35" s="208"/>
      <c r="L35" s="208"/>
      <c r="M35" s="1"/>
      <c r="N35" s="1"/>
      <c r="O35" s="1"/>
    </row>
    <row r="36" spans="1:15">
      <c r="A36" s="202"/>
      <c r="B36" s="3"/>
      <c r="C36" s="48"/>
      <c r="D36" s="52">
        <v>800000</v>
      </c>
      <c r="E36" s="21">
        <v>800000</v>
      </c>
      <c r="F36" s="18" t="s">
        <v>74</v>
      </c>
      <c r="G36" s="21">
        <v>1600000</v>
      </c>
      <c r="H36" s="218"/>
      <c r="I36" s="208"/>
      <c r="J36" s="1"/>
      <c r="K36" s="208"/>
      <c r="L36" s="208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208"/>
      <c r="I37" s="208"/>
      <c r="J37" s="1"/>
      <c r="K37" s="208"/>
      <c r="L37" s="208"/>
      <c r="M37" s="1"/>
      <c r="N37" s="1"/>
      <c r="O37" s="1"/>
    </row>
    <row r="38" spans="1:15" ht="44.1" thickBot="1">
      <c r="A38" s="219" t="s">
        <v>4</v>
      </c>
      <c r="B38" s="203" t="s">
        <v>65</v>
      </c>
      <c r="C38" s="204"/>
      <c r="D38" s="204"/>
      <c r="E38" s="204"/>
      <c r="F38" s="204"/>
      <c r="G38" s="205"/>
      <c r="H38" s="1"/>
      <c r="I38" s="5" t="s">
        <v>9</v>
      </c>
      <c r="J38" s="1"/>
      <c r="K38" s="208"/>
      <c r="L38" s="208"/>
      <c r="M38" s="1"/>
      <c r="N38" s="1"/>
      <c r="O38" s="1"/>
    </row>
    <row r="39" spans="1:15" ht="43.5">
      <c r="A39" s="220"/>
      <c r="B39" s="53" t="s">
        <v>66</v>
      </c>
      <c r="C39" s="53" t="s">
        <v>67</v>
      </c>
      <c r="D39" s="54" t="s">
        <v>68</v>
      </c>
      <c r="E39" s="54" t="s">
        <v>69</v>
      </c>
      <c r="F39" s="54" t="s">
        <v>70</v>
      </c>
      <c r="G39" s="53" t="s">
        <v>71</v>
      </c>
      <c r="H39" s="1"/>
      <c r="I39" s="215">
        <v>90000</v>
      </c>
      <c r="J39" s="1"/>
      <c r="K39" s="208"/>
      <c r="L39" s="208"/>
      <c r="M39" s="1"/>
      <c r="N39" s="1"/>
      <c r="O39" s="1"/>
    </row>
    <row r="40" spans="1:15">
      <c r="A40" s="200" t="s">
        <v>97</v>
      </c>
      <c r="B40" s="46" t="s">
        <v>98</v>
      </c>
      <c r="C40" s="40"/>
      <c r="D40" s="47">
        <v>495000</v>
      </c>
      <c r="E40" s="47">
        <v>450000</v>
      </c>
      <c r="F40" s="40"/>
      <c r="G40" s="47">
        <v>945000</v>
      </c>
      <c r="H40" s="1"/>
      <c r="I40" s="216"/>
      <c r="J40" s="1"/>
      <c r="K40" s="208"/>
      <c r="L40" s="208"/>
      <c r="M40" s="1"/>
      <c r="N40" s="1"/>
      <c r="O40" s="1"/>
    </row>
    <row r="41" spans="1:15">
      <c r="A41" s="201"/>
      <c r="B41" s="40"/>
      <c r="C41" s="3"/>
      <c r="D41" s="40"/>
      <c r="E41" s="40"/>
      <c r="F41" s="40"/>
      <c r="G41" s="40" t="s">
        <v>74</v>
      </c>
      <c r="H41" s="1"/>
      <c r="I41" s="216"/>
      <c r="J41" s="1"/>
      <c r="K41" s="208"/>
      <c r="L41" s="208"/>
      <c r="M41" s="1"/>
      <c r="N41" s="1"/>
      <c r="O41" s="1"/>
    </row>
    <row r="42" spans="1:15">
      <c r="A42" s="201"/>
      <c r="B42" s="40"/>
      <c r="C42" s="40"/>
      <c r="D42" s="40"/>
      <c r="E42" s="40"/>
      <c r="F42" s="40"/>
      <c r="G42" s="40" t="s">
        <v>74</v>
      </c>
      <c r="H42" s="1"/>
      <c r="I42" s="216"/>
      <c r="J42" s="1"/>
      <c r="K42" s="208"/>
      <c r="L42" s="208"/>
      <c r="M42" s="1"/>
      <c r="N42" s="1"/>
      <c r="O42" s="1"/>
    </row>
    <row r="43" spans="1:15">
      <c r="A43" s="201"/>
      <c r="B43" s="46" t="s">
        <v>81</v>
      </c>
      <c r="C43" s="40"/>
      <c r="D43" s="47">
        <v>405000</v>
      </c>
      <c r="E43" s="47">
        <v>450000</v>
      </c>
      <c r="F43" s="40"/>
      <c r="G43" s="47">
        <v>855000</v>
      </c>
      <c r="H43" s="1"/>
      <c r="I43" s="217"/>
      <c r="J43" s="1"/>
      <c r="K43" s="208"/>
      <c r="L43" s="208"/>
      <c r="M43" s="1"/>
      <c r="N43" s="1"/>
      <c r="O43" s="1"/>
    </row>
    <row r="44" spans="1:15">
      <c r="A44" s="202"/>
      <c r="B44" s="3"/>
      <c r="C44" s="40"/>
      <c r="D44" s="47">
        <v>900000</v>
      </c>
      <c r="E44" s="47">
        <v>900000</v>
      </c>
      <c r="F44" s="40" t="s">
        <v>74</v>
      </c>
      <c r="G44" s="47">
        <v>1800000</v>
      </c>
      <c r="H44" s="221"/>
      <c r="I44" s="208"/>
      <c r="J44" s="1"/>
      <c r="K44" s="208"/>
      <c r="L44" s="208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208"/>
      <c r="I45" s="208"/>
      <c r="J45" s="1"/>
      <c r="K45" s="208"/>
      <c r="L45" s="208"/>
      <c r="M45" s="1"/>
      <c r="N45" s="1"/>
      <c r="O45" s="1"/>
    </row>
    <row r="46" spans="1:15" ht="43.5">
      <c r="A46" s="219" t="s">
        <v>4</v>
      </c>
      <c r="B46" s="203" t="s">
        <v>65</v>
      </c>
      <c r="C46" s="204"/>
      <c r="D46" s="204"/>
      <c r="E46" s="204"/>
      <c r="F46" s="204"/>
      <c r="G46" s="205"/>
      <c r="H46" s="1"/>
      <c r="I46" s="5" t="s">
        <v>9</v>
      </c>
      <c r="J46" s="1"/>
      <c r="K46" s="208"/>
      <c r="L46" s="208"/>
      <c r="M46" s="1"/>
      <c r="N46" s="1"/>
      <c r="O46" s="1"/>
    </row>
    <row r="47" spans="1:15" ht="43.5">
      <c r="A47" s="220"/>
      <c r="B47" s="53" t="s">
        <v>66</v>
      </c>
      <c r="C47" s="53" t="s">
        <v>67</v>
      </c>
      <c r="D47" s="54" t="s">
        <v>68</v>
      </c>
      <c r="E47" s="54" t="s">
        <v>69</v>
      </c>
      <c r="F47" s="54" t="s">
        <v>70</v>
      </c>
      <c r="G47" s="53" t="s">
        <v>71</v>
      </c>
      <c r="H47" s="1"/>
      <c r="I47" s="215">
        <v>350000</v>
      </c>
      <c r="J47" s="1"/>
      <c r="K47" s="208"/>
      <c r="L47" s="208"/>
      <c r="M47" s="1"/>
      <c r="N47" s="1"/>
      <c r="O47" s="1"/>
    </row>
    <row r="48" spans="1:15">
      <c r="A48" s="200" t="s">
        <v>99</v>
      </c>
      <c r="B48" s="46" t="s">
        <v>100</v>
      </c>
      <c r="C48" s="40"/>
      <c r="D48" s="47">
        <v>1925000</v>
      </c>
      <c r="E48" s="40"/>
      <c r="F48" s="40"/>
      <c r="G48" s="47">
        <v>1925000</v>
      </c>
      <c r="H48" s="1"/>
      <c r="I48" s="216"/>
      <c r="J48" s="1"/>
      <c r="K48" s="208"/>
      <c r="L48" s="208"/>
      <c r="M48" s="1"/>
      <c r="N48" s="1"/>
      <c r="O48" s="1"/>
    </row>
    <row r="49" spans="1:15">
      <c r="A49" s="201"/>
      <c r="B49" s="40"/>
      <c r="C49" s="3"/>
      <c r="D49" s="40"/>
      <c r="E49" s="40"/>
      <c r="F49" s="40"/>
      <c r="G49" s="40" t="s">
        <v>74</v>
      </c>
      <c r="H49" s="1"/>
      <c r="I49" s="216"/>
      <c r="J49" s="1"/>
      <c r="K49" s="208"/>
      <c r="L49" s="208"/>
      <c r="M49" s="1"/>
      <c r="N49" s="1"/>
      <c r="O49" s="1"/>
    </row>
    <row r="50" spans="1:15">
      <c r="A50" s="201"/>
      <c r="B50" s="40"/>
      <c r="C50" s="40"/>
      <c r="D50" s="40" t="s">
        <v>74</v>
      </c>
      <c r="E50" s="40"/>
      <c r="F50" s="40"/>
      <c r="G50" s="40" t="s">
        <v>74</v>
      </c>
      <c r="H50" s="1"/>
      <c r="I50" s="216"/>
      <c r="J50" s="1"/>
      <c r="K50" s="208"/>
      <c r="L50" s="208"/>
      <c r="M50" s="1"/>
      <c r="N50" s="1"/>
      <c r="O50" s="1"/>
    </row>
    <row r="51" spans="1:15">
      <c r="A51" s="201"/>
      <c r="B51" s="46" t="s">
        <v>81</v>
      </c>
      <c r="C51" s="40"/>
      <c r="D51" s="47">
        <v>1575000</v>
      </c>
      <c r="E51" s="40"/>
      <c r="F51" s="40"/>
      <c r="G51" s="47">
        <v>1575000</v>
      </c>
      <c r="H51" s="1"/>
      <c r="I51" s="217"/>
      <c r="J51" s="1"/>
      <c r="K51" s="208"/>
      <c r="L51" s="208"/>
      <c r="M51" s="1"/>
      <c r="N51" s="1"/>
      <c r="O51" s="1"/>
    </row>
    <row r="52" spans="1:15">
      <c r="A52" s="202"/>
      <c r="B52" s="3"/>
      <c r="C52" s="40"/>
      <c r="D52" s="47">
        <v>3500000</v>
      </c>
      <c r="E52" s="40" t="s">
        <v>74</v>
      </c>
      <c r="F52" s="40" t="s">
        <v>74</v>
      </c>
      <c r="G52" s="47">
        <v>3500000</v>
      </c>
      <c r="H52" s="221"/>
      <c r="I52" s="208"/>
      <c r="J52" s="1"/>
      <c r="K52" s="208"/>
      <c r="L52" s="208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208"/>
      <c r="I53" s="208"/>
      <c r="J53" s="1"/>
      <c r="K53" s="208"/>
      <c r="L53" s="208"/>
      <c r="M53" s="1"/>
      <c r="N53" s="1"/>
      <c r="O53" s="1"/>
    </row>
    <row r="54" spans="1:15">
      <c r="A54" s="55" t="s">
        <v>101</v>
      </c>
      <c r="B54" s="1"/>
      <c r="C54" s="1"/>
      <c r="D54" s="1"/>
      <c r="E54" s="1"/>
      <c r="F54" s="1"/>
      <c r="G54" s="1"/>
      <c r="H54" s="208"/>
      <c r="I54" s="208"/>
      <c r="J54" s="1"/>
      <c r="K54" s="208"/>
      <c r="L54" s="208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208"/>
      <c r="I55" s="208"/>
      <c r="J55" s="1"/>
      <c r="K55" s="208"/>
      <c r="L55" s="208"/>
      <c r="M55" s="1"/>
      <c r="N55" s="1"/>
      <c r="O55" s="1"/>
    </row>
    <row r="56" spans="1:15" ht="43.5">
      <c r="A56" s="219" t="s">
        <v>4</v>
      </c>
      <c r="B56" s="203" t="s">
        <v>65</v>
      </c>
      <c r="C56" s="204"/>
      <c r="D56" s="204"/>
      <c r="E56" s="204"/>
      <c r="F56" s="204"/>
      <c r="G56" s="205"/>
      <c r="H56" s="1"/>
      <c r="I56" s="5" t="s">
        <v>9</v>
      </c>
      <c r="J56" s="1"/>
      <c r="K56" s="208"/>
      <c r="L56" s="208"/>
      <c r="M56" s="1"/>
      <c r="N56" s="1"/>
      <c r="O56" s="1"/>
    </row>
    <row r="57" spans="1:15" ht="43.5">
      <c r="A57" s="220"/>
      <c r="B57" s="53" t="s">
        <v>66</v>
      </c>
      <c r="C57" s="53" t="s">
        <v>67</v>
      </c>
      <c r="D57" s="54" t="s">
        <v>68</v>
      </c>
      <c r="E57" s="54" t="s">
        <v>69</v>
      </c>
      <c r="F57" s="54" t="s">
        <v>70</v>
      </c>
      <c r="G57" s="53" t="s">
        <v>71</v>
      </c>
      <c r="H57" s="1"/>
      <c r="I57" s="215">
        <v>140000</v>
      </c>
      <c r="J57" s="1"/>
      <c r="K57" s="208"/>
      <c r="L57" s="208"/>
      <c r="M57" s="1"/>
      <c r="N57" s="1"/>
      <c r="O57" s="1"/>
    </row>
    <row r="58" spans="1:15">
      <c r="A58" s="200" t="s">
        <v>102</v>
      </c>
      <c r="B58" s="46" t="s">
        <v>73</v>
      </c>
      <c r="C58" s="40"/>
      <c r="D58" s="47">
        <v>770000</v>
      </c>
      <c r="E58" s="47">
        <v>770000</v>
      </c>
      <c r="F58" s="47">
        <v>770000</v>
      </c>
      <c r="G58" s="47">
        <v>2310000</v>
      </c>
      <c r="H58" s="1"/>
      <c r="I58" s="216"/>
      <c r="J58" s="1"/>
      <c r="K58" s="208"/>
      <c r="L58" s="208"/>
      <c r="M58" s="1"/>
      <c r="N58" s="1"/>
      <c r="O58" s="1"/>
    </row>
    <row r="59" spans="1:15">
      <c r="A59" s="201"/>
      <c r="B59" s="40" t="s">
        <v>103</v>
      </c>
      <c r="C59" s="3"/>
      <c r="D59" s="40"/>
      <c r="E59" s="40"/>
      <c r="F59" s="40"/>
      <c r="G59" s="40" t="s">
        <v>76</v>
      </c>
      <c r="H59" s="1"/>
      <c r="I59" s="216"/>
      <c r="J59" s="1"/>
      <c r="K59" s="208"/>
      <c r="L59" s="208"/>
      <c r="M59" s="1"/>
      <c r="N59" s="1"/>
      <c r="O59" s="1"/>
    </row>
    <row r="60" spans="1:15">
      <c r="A60" s="201"/>
      <c r="B60" s="40" t="s">
        <v>104</v>
      </c>
      <c r="C60" s="3"/>
      <c r="D60" s="40"/>
      <c r="E60" s="40"/>
      <c r="F60" s="40"/>
      <c r="G60" s="40"/>
      <c r="H60" s="1"/>
      <c r="I60" s="216"/>
      <c r="J60" s="1"/>
      <c r="K60" s="208"/>
      <c r="L60" s="208"/>
      <c r="M60" s="1"/>
      <c r="N60" s="1"/>
      <c r="O60" s="1"/>
    </row>
    <row r="61" spans="1:15">
      <c r="A61" s="201"/>
      <c r="B61" s="1" t="s">
        <v>105</v>
      </c>
      <c r="C61" s="3"/>
      <c r="D61" s="40"/>
      <c r="E61" s="40"/>
      <c r="F61" s="40"/>
      <c r="G61" s="40"/>
      <c r="H61" s="1"/>
      <c r="I61" s="216"/>
      <c r="J61" s="1"/>
      <c r="K61" s="208"/>
      <c r="L61" s="208"/>
      <c r="M61" s="1"/>
      <c r="N61" s="1"/>
      <c r="O61" s="1"/>
    </row>
    <row r="62" spans="1:15">
      <c r="A62" s="201"/>
      <c r="B62" s="40" t="s">
        <v>106</v>
      </c>
      <c r="C62" s="3"/>
      <c r="D62" s="40"/>
      <c r="E62" s="40"/>
      <c r="F62" s="40"/>
      <c r="G62" s="40"/>
      <c r="H62" s="1"/>
      <c r="I62" s="216"/>
      <c r="J62" s="1"/>
      <c r="K62" s="208"/>
      <c r="L62" s="208"/>
      <c r="M62" s="1"/>
      <c r="N62" s="1"/>
      <c r="O62" s="1"/>
    </row>
    <row r="63" spans="1:15">
      <c r="A63" s="201"/>
      <c r="B63" s="40" t="s">
        <v>107</v>
      </c>
      <c r="C63" s="3"/>
      <c r="D63" s="40"/>
      <c r="E63" s="40"/>
      <c r="F63" s="40"/>
      <c r="G63" s="40"/>
      <c r="H63" s="1"/>
      <c r="I63" s="216"/>
      <c r="J63" s="1"/>
      <c r="K63" s="208"/>
      <c r="L63" s="208"/>
      <c r="M63" s="1"/>
      <c r="N63" s="1"/>
      <c r="O63" s="1"/>
    </row>
    <row r="64" spans="1:15">
      <c r="A64" s="201"/>
      <c r="B64" s="40" t="s">
        <v>108</v>
      </c>
      <c r="C64" s="3"/>
      <c r="D64" s="40"/>
      <c r="E64" s="40"/>
      <c r="F64" s="40"/>
      <c r="G64" s="40"/>
      <c r="H64" s="1"/>
      <c r="I64" s="216"/>
      <c r="J64" s="1"/>
      <c r="K64" s="208"/>
      <c r="L64" s="208"/>
      <c r="M64" s="1"/>
      <c r="N64" s="1"/>
      <c r="O64" s="1"/>
    </row>
    <row r="65" spans="1:15">
      <c r="A65" s="201"/>
      <c r="B65" s="40" t="s">
        <v>109</v>
      </c>
      <c r="C65" s="3"/>
      <c r="D65" s="40"/>
      <c r="E65" s="40"/>
      <c r="F65" s="40"/>
      <c r="G65" s="40"/>
      <c r="H65" s="1"/>
      <c r="I65" s="216"/>
      <c r="J65" s="1"/>
      <c r="K65" s="208"/>
      <c r="L65" s="208"/>
      <c r="M65" s="1"/>
      <c r="N65" s="1"/>
      <c r="O65" s="1"/>
    </row>
    <row r="66" spans="1:15">
      <c r="A66" s="201"/>
      <c r="B66" s="40" t="s">
        <v>110</v>
      </c>
      <c r="C66" s="3"/>
      <c r="D66" s="40"/>
      <c r="E66" s="40"/>
      <c r="F66" s="40"/>
      <c r="G66" s="40"/>
      <c r="H66" s="1"/>
      <c r="I66" s="216"/>
      <c r="J66" s="1"/>
      <c r="K66" s="208"/>
      <c r="L66" s="208"/>
      <c r="M66" s="1"/>
      <c r="N66" s="1"/>
      <c r="O66" s="1"/>
    </row>
    <row r="67" spans="1:15">
      <c r="A67" s="201"/>
      <c r="B67" s="40"/>
      <c r="C67" s="3"/>
      <c r="D67" s="40"/>
      <c r="E67" s="40"/>
      <c r="F67" s="40"/>
      <c r="G67" s="40"/>
      <c r="H67" s="1"/>
      <c r="I67" s="216"/>
      <c r="J67" s="1"/>
      <c r="K67" s="208"/>
      <c r="L67" s="208"/>
      <c r="M67" s="1"/>
      <c r="N67" s="1"/>
      <c r="O67" s="1"/>
    </row>
    <row r="68" spans="1:15">
      <c r="A68" s="201"/>
      <c r="B68" s="46" t="s">
        <v>81</v>
      </c>
      <c r="C68" s="40"/>
      <c r="D68" s="47">
        <v>630000</v>
      </c>
      <c r="E68" s="47">
        <v>630000</v>
      </c>
      <c r="F68" s="47">
        <v>630000</v>
      </c>
      <c r="G68" s="47">
        <v>1890000</v>
      </c>
      <c r="H68" s="1"/>
      <c r="I68" s="217"/>
      <c r="J68" s="1"/>
      <c r="K68" s="208"/>
      <c r="L68" s="208"/>
      <c r="M68" s="1"/>
      <c r="N68" s="1"/>
      <c r="O68" s="1"/>
    </row>
    <row r="69" spans="1:15">
      <c r="A69" s="202"/>
      <c r="B69" s="3"/>
      <c r="C69" s="40"/>
      <c r="D69" s="47">
        <v>1400000</v>
      </c>
      <c r="E69" s="47">
        <v>1400000</v>
      </c>
      <c r="F69" s="47">
        <v>1400000</v>
      </c>
      <c r="G69" s="47">
        <v>4200000</v>
      </c>
      <c r="H69" s="221"/>
      <c r="I69" s="208"/>
      <c r="J69" s="1"/>
      <c r="K69" s="208"/>
      <c r="L69" s="208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208"/>
      <c r="I70" s="208"/>
      <c r="J70" s="1"/>
      <c r="K70" s="208"/>
      <c r="L70" s="208"/>
      <c r="M70" s="1"/>
      <c r="N70" s="1"/>
      <c r="O70" s="1"/>
    </row>
    <row r="71" spans="1:15" ht="43.5">
      <c r="A71" s="219" t="s">
        <v>4</v>
      </c>
      <c r="B71" s="203" t="s">
        <v>65</v>
      </c>
      <c r="C71" s="204"/>
      <c r="D71" s="204"/>
      <c r="E71" s="204"/>
      <c r="F71" s="204"/>
      <c r="G71" s="205"/>
      <c r="H71" s="1"/>
      <c r="I71" s="5" t="s">
        <v>9</v>
      </c>
      <c r="J71" s="1"/>
      <c r="K71" s="208"/>
      <c r="L71" s="208"/>
      <c r="M71" s="1"/>
      <c r="N71" s="1"/>
      <c r="O71" s="1"/>
    </row>
    <row r="72" spans="1:15" ht="43.5">
      <c r="A72" s="220"/>
      <c r="B72" s="53" t="s">
        <v>66</v>
      </c>
      <c r="C72" s="53" t="s">
        <v>67</v>
      </c>
      <c r="D72" s="54" t="s">
        <v>68</v>
      </c>
      <c r="E72" s="54" t="s">
        <v>69</v>
      </c>
      <c r="F72" s="54" t="s">
        <v>70</v>
      </c>
      <c r="G72" s="53" t="s">
        <v>71</v>
      </c>
      <c r="H72" s="1"/>
      <c r="I72" s="215">
        <v>60000</v>
      </c>
      <c r="J72" s="1"/>
      <c r="K72" s="208"/>
      <c r="L72" s="208"/>
      <c r="M72" s="1"/>
      <c r="N72" s="1"/>
      <c r="O72" s="1"/>
    </row>
    <row r="73" spans="1:15">
      <c r="A73" s="200" t="s">
        <v>111</v>
      </c>
      <c r="B73" s="46" t="s">
        <v>73</v>
      </c>
      <c r="C73" s="40"/>
      <c r="D73" s="47">
        <v>330000</v>
      </c>
      <c r="E73" s="47">
        <v>330000</v>
      </c>
      <c r="F73" s="47">
        <v>330000</v>
      </c>
      <c r="G73" s="47">
        <v>990000</v>
      </c>
      <c r="H73" s="1"/>
      <c r="I73" s="216"/>
      <c r="J73" s="1"/>
      <c r="K73" s="208"/>
      <c r="L73" s="208"/>
      <c r="M73" s="1"/>
      <c r="N73" s="1"/>
      <c r="O73" s="1"/>
    </row>
    <row r="74" spans="1:15">
      <c r="A74" s="201"/>
      <c r="B74" s="40" t="s">
        <v>112</v>
      </c>
      <c r="C74" s="3"/>
      <c r="D74" s="40"/>
      <c r="E74" s="40"/>
      <c r="F74" s="40"/>
      <c r="G74" s="40" t="s">
        <v>76</v>
      </c>
      <c r="H74" s="1"/>
      <c r="I74" s="216"/>
      <c r="J74" s="1"/>
      <c r="K74" s="208"/>
      <c r="L74" s="208"/>
      <c r="M74" s="1"/>
      <c r="N74" s="1"/>
      <c r="O74" s="1"/>
    </row>
    <row r="75" spans="1:15">
      <c r="A75" s="201"/>
      <c r="B75" s="40" t="s">
        <v>113</v>
      </c>
      <c r="C75" s="40"/>
      <c r="D75" s="40"/>
      <c r="E75" s="40"/>
      <c r="F75" s="40"/>
      <c r="G75" s="40" t="s">
        <v>76</v>
      </c>
      <c r="H75" s="1"/>
      <c r="I75" s="216"/>
      <c r="J75" s="1"/>
      <c r="K75" s="208"/>
      <c r="L75" s="208"/>
      <c r="M75" s="1"/>
      <c r="N75" s="1"/>
      <c r="O75" s="1"/>
    </row>
    <row r="76" spans="1:15">
      <c r="A76" s="201"/>
      <c r="B76" s="46" t="s">
        <v>81</v>
      </c>
      <c r="C76" s="40"/>
      <c r="D76" s="47">
        <v>270000</v>
      </c>
      <c r="E76" s="47">
        <v>270000</v>
      </c>
      <c r="F76" s="47">
        <v>270000</v>
      </c>
      <c r="G76" s="47">
        <v>810000</v>
      </c>
      <c r="H76" s="1"/>
      <c r="I76" s="217"/>
      <c r="J76" s="1"/>
      <c r="K76" s="208"/>
      <c r="L76" s="208"/>
      <c r="M76" s="1"/>
      <c r="N76" s="1"/>
      <c r="O76" s="1"/>
    </row>
    <row r="77" spans="1:15">
      <c r="A77" s="202"/>
      <c r="B77" s="3"/>
      <c r="C77" s="40"/>
      <c r="D77" s="47">
        <v>600000</v>
      </c>
      <c r="E77" s="47">
        <v>600000</v>
      </c>
      <c r="F77" s="47">
        <v>600000</v>
      </c>
      <c r="G77" s="47">
        <v>1800000</v>
      </c>
      <c r="H77" s="221"/>
      <c r="I77" s="208"/>
      <c r="J77" s="1"/>
      <c r="K77" s="208"/>
      <c r="L77" s="208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208"/>
      <c r="I78" s="208"/>
      <c r="J78" s="1"/>
      <c r="K78" s="208"/>
      <c r="L78" s="208"/>
      <c r="M78" s="1"/>
      <c r="N78" s="1"/>
      <c r="O78" s="1"/>
    </row>
    <row r="79" spans="1:15" ht="43.5">
      <c r="A79" s="219" t="s">
        <v>4</v>
      </c>
      <c r="B79" s="203" t="s">
        <v>65</v>
      </c>
      <c r="C79" s="204"/>
      <c r="D79" s="204"/>
      <c r="E79" s="204"/>
      <c r="F79" s="204"/>
      <c r="G79" s="205"/>
      <c r="H79" s="1"/>
      <c r="I79" s="5" t="s">
        <v>9</v>
      </c>
      <c r="J79" s="1"/>
      <c r="K79" s="208"/>
      <c r="L79" s="208"/>
      <c r="M79" s="1"/>
      <c r="N79" s="1"/>
      <c r="O79" s="1"/>
    </row>
    <row r="80" spans="1:15" ht="43.5">
      <c r="A80" s="220"/>
      <c r="B80" s="53" t="s">
        <v>66</v>
      </c>
      <c r="C80" s="53" t="s">
        <v>67</v>
      </c>
      <c r="D80" s="54" t="s">
        <v>68</v>
      </c>
      <c r="E80" s="54" t="s">
        <v>69</v>
      </c>
      <c r="F80" s="54" t="s">
        <v>70</v>
      </c>
      <c r="G80" s="53" t="s">
        <v>71</v>
      </c>
      <c r="H80" s="1"/>
      <c r="I80" s="215">
        <v>120000</v>
      </c>
      <c r="J80" s="1"/>
      <c r="K80" s="208"/>
      <c r="L80" s="208"/>
      <c r="M80" s="1"/>
      <c r="N80" s="1"/>
      <c r="O80" s="1"/>
    </row>
    <row r="81" spans="1:15">
      <c r="A81" s="200" t="s">
        <v>114</v>
      </c>
      <c r="B81" s="46" t="s">
        <v>73</v>
      </c>
      <c r="C81" s="40"/>
      <c r="D81" s="47">
        <v>660000</v>
      </c>
      <c r="E81" s="47">
        <v>660000</v>
      </c>
      <c r="F81" s="47">
        <v>660000</v>
      </c>
      <c r="G81" s="47">
        <v>1980000</v>
      </c>
      <c r="H81" s="1"/>
      <c r="I81" s="216"/>
      <c r="J81" s="1"/>
      <c r="K81" s="208"/>
      <c r="L81" s="208"/>
      <c r="M81" s="1"/>
      <c r="N81" s="1"/>
      <c r="O81" s="1"/>
    </row>
    <row r="82" spans="1:15">
      <c r="A82" s="201"/>
      <c r="B82" s="40" t="s">
        <v>115</v>
      </c>
      <c r="C82" s="3"/>
      <c r="D82" s="40"/>
      <c r="E82" s="40"/>
      <c r="F82" s="40"/>
      <c r="G82" s="40" t="s">
        <v>76</v>
      </c>
      <c r="H82" s="1"/>
      <c r="I82" s="216"/>
      <c r="J82" s="1"/>
      <c r="K82" s="208"/>
      <c r="L82" s="208"/>
      <c r="M82" s="1"/>
      <c r="N82" s="1"/>
      <c r="O82" s="1"/>
    </row>
    <row r="83" spans="1:15">
      <c r="A83" s="201"/>
      <c r="B83" s="40"/>
      <c r="C83" s="40"/>
      <c r="D83" s="40"/>
      <c r="E83" s="40"/>
      <c r="F83" s="40"/>
      <c r="G83" s="40" t="s">
        <v>74</v>
      </c>
      <c r="H83" s="1"/>
      <c r="I83" s="216"/>
      <c r="J83" s="1"/>
      <c r="K83" s="208"/>
      <c r="L83" s="208"/>
      <c r="M83" s="1"/>
      <c r="N83" s="1"/>
      <c r="O83" s="1"/>
    </row>
    <row r="84" spans="1:15">
      <c r="A84" s="201"/>
      <c r="B84" s="46" t="s">
        <v>81</v>
      </c>
      <c r="C84" s="40"/>
      <c r="D84" s="47">
        <v>540000</v>
      </c>
      <c r="E84" s="47">
        <v>540000</v>
      </c>
      <c r="F84" s="47">
        <v>540000</v>
      </c>
      <c r="G84" s="47">
        <v>1620000</v>
      </c>
      <c r="H84" s="1"/>
      <c r="I84" s="217"/>
      <c r="J84" s="1"/>
      <c r="K84" s="208"/>
      <c r="L84" s="208"/>
      <c r="M84" s="1"/>
      <c r="N84" s="1"/>
      <c r="O84" s="1"/>
    </row>
    <row r="85" spans="1:15">
      <c r="A85" s="202"/>
      <c r="B85" s="3"/>
      <c r="C85" s="40"/>
      <c r="D85" s="47">
        <v>1200000</v>
      </c>
      <c r="E85" s="47">
        <v>1200000</v>
      </c>
      <c r="F85" s="47">
        <v>1200000</v>
      </c>
      <c r="G85" s="47">
        <v>3600000</v>
      </c>
      <c r="H85" s="221"/>
      <c r="I85" s="208"/>
      <c r="J85" s="1"/>
      <c r="K85" s="208"/>
      <c r="L85" s="208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208"/>
      <c r="I86" s="208"/>
      <c r="J86" s="1"/>
      <c r="K86" s="208"/>
      <c r="L86" s="208"/>
      <c r="M86" s="1"/>
      <c r="N86" s="1"/>
      <c r="O86" s="1"/>
    </row>
    <row r="87" spans="1:15" ht="43.5">
      <c r="A87" s="219" t="s">
        <v>4</v>
      </c>
      <c r="B87" s="203" t="s">
        <v>65</v>
      </c>
      <c r="C87" s="204"/>
      <c r="D87" s="204"/>
      <c r="E87" s="204"/>
      <c r="F87" s="204"/>
      <c r="G87" s="205"/>
      <c r="H87" s="1"/>
      <c r="I87" s="5" t="s">
        <v>9</v>
      </c>
      <c r="J87" s="1"/>
      <c r="K87" s="208"/>
      <c r="L87" s="208"/>
      <c r="M87" s="1"/>
      <c r="N87" s="1"/>
      <c r="O87" s="1"/>
    </row>
    <row r="88" spans="1:15" ht="43.5">
      <c r="A88" s="220"/>
      <c r="B88" s="53" t="s">
        <v>66</v>
      </c>
      <c r="C88" s="53" t="s">
        <v>67</v>
      </c>
      <c r="D88" s="54" t="s">
        <v>68</v>
      </c>
      <c r="E88" s="54" t="s">
        <v>69</v>
      </c>
      <c r="F88" s="54" t="s">
        <v>70</v>
      </c>
      <c r="G88" s="53" t="s">
        <v>71</v>
      </c>
      <c r="H88" s="1"/>
      <c r="I88" s="215">
        <v>30000</v>
      </c>
      <c r="J88" s="1"/>
      <c r="K88" s="208"/>
      <c r="L88" s="208"/>
      <c r="M88" s="1"/>
      <c r="N88" s="1"/>
      <c r="O88" s="1"/>
    </row>
    <row r="89" spans="1:15">
      <c r="A89" s="200" t="s">
        <v>116</v>
      </c>
      <c r="B89" s="46" t="s">
        <v>73</v>
      </c>
      <c r="C89" s="40"/>
      <c r="D89" s="47">
        <v>165000</v>
      </c>
      <c r="E89" s="47">
        <v>200000</v>
      </c>
      <c r="F89" s="47">
        <v>200000</v>
      </c>
      <c r="G89" s="47">
        <v>565000</v>
      </c>
      <c r="H89" s="1"/>
      <c r="I89" s="216"/>
      <c r="J89" s="1"/>
      <c r="K89" s="208"/>
      <c r="L89" s="208"/>
      <c r="M89" s="1"/>
      <c r="N89" s="1"/>
      <c r="O89" s="1"/>
    </row>
    <row r="90" spans="1:15">
      <c r="A90" s="201"/>
      <c r="B90" s="40" t="s">
        <v>117</v>
      </c>
      <c r="C90" s="3"/>
      <c r="D90" s="40"/>
      <c r="E90" s="40"/>
      <c r="F90" s="40"/>
      <c r="G90" s="40" t="s">
        <v>76</v>
      </c>
      <c r="H90" s="1"/>
      <c r="I90" s="216"/>
      <c r="J90" s="1"/>
      <c r="K90" s="208"/>
      <c r="L90" s="208"/>
      <c r="M90" s="1"/>
      <c r="N90" s="1"/>
      <c r="O90" s="1"/>
    </row>
    <row r="91" spans="1:15">
      <c r="A91" s="201"/>
      <c r="B91" s="40"/>
      <c r="C91" s="40"/>
      <c r="D91" s="40"/>
      <c r="E91" s="40"/>
      <c r="F91" s="40"/>
      <c r="G91" s="40" t="s">
        <v>74</v>
      </c>
      <c r="H91" s="1"/>
      <c r="I91" s="216"/>
      <c r="J91" s="1"/>
      <c r="K91" s="208"/>
      <c r="L91" s="208"/>
      <c r="M91" s="1"/>
      <c r="N91" s="1"/>
      <c r="O91" s="1"/>
    </row>
    <row r="92" spans="1:15">
      <c r="A92" s="201"/>
      <c r="B92" s="46" t="s">
        <v>81</v>
      </c>
      <c r="C92" s="40"/>
      <c r="D92" s="47">
        <v>135000</v>
      </c>
      <c r="E92" s="47">
        <v>135000</v>
      </c>
      <c r="F92" s="47">
        <v>135000</v>
      </c>
      <c r="G92" s="47">
        <v>405000</v>
      </c>
      <c r="H92" s="1"/>
      <c r="I92" s="217"/>
      <c r="J92" s="1"/>
      <c r="K92" s="208"/>
      <c r="L92" s="208"/>
      <c r="M92" s="1"/>
      <c r="N92" s="1"/>
      <c r="O92" s="1"/>
    </row>
    <row r="93" spans="1:15">
      <c r="A93" s="202"/>
      <c r="B93" s="3"/>
      <c r="C93" s="40"/>
      <c r="D93" s="47">
        <v>300000</v>
      </c>
      <c r="E93" s="47">
        <v>335000</v>
      </c>
      <c r="F93" s="47">
        <v>335000</v>
      </c>
      <c r="G93" s="47">
        <v>970000</v>
      </c>
      <c r="H93" s="221"/>
      <c r="I93" s="208"/>
      <c r="J93" s="1"/>
      <c r="K93" s="208"/>
      <c r="L93" s="208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208"/>
      <c r="I94" s="208"/>
      <c r="J94" s="1"/>
      <c r="K94" s="208"/>
      <c r="L94" s="208"/>
      <c r="M94" s="1"/>
      <c r="N94" s="1"/>
      <c r="O94" s="1"/>
    </row>
    <row r="95" spans="1:15" ht="43.5">
      <c r="A95" s="219" t="s">
        <v>4</v>
      </c>
      <c r="B95" s="203" t="s">
        <v>65</v>
      </c>
      <c r="C95" s="204"/>
      <c r="D95" s="204"/>
      <c r="E95" s="204"/>
      <c r="F95" s="204"/>
      <c r="G95" s="205"/>
      <c r="H95" s="1"/>
      <c r="I95" s="5" t="s">
        <v>9</v>
      </c>
      <c r="J95" s="1"/>
      <c r="K95" s="208"/>
      <c r="L95" s="208"/>
      <c r="M95" s="1"/>
      <c r="N95" s="1"/>
      <c r="O95" s="1"/>
    </row>
    <row r="96" spans="1:15" ht="43.5">
      <c r="A96" s="220"/>
      <c r="B96" s="53" t="s">
        <v>66</v>
      </c>
      <c r="C96" s="53" t="s">
        <v>67</v>
      </c>
      <c r="D96" s="54" t="s">
        <v>68</v>
      </c>
      <c r="E96" s="54" t="s">
        <v>69</v>
      </c>
      <c r="F96" s="54" t="s">
        <v>70</v>
      </c>
      <c r="G96" s="53" t="s">
        <v>71</v>
      </c>
      <c r="H96" s="1"/>
      <c r="I96" s="215">
        <v>30000</v>
      </c>
      <c r="J96" s="1"/>
      <c r="K96" s="208"/>
      <c r="L96" s="208"/>
      <c r="M96" s="1"/>
      <c r="N96" s="1"/>
      <c r="O96" s="1"/>
    </row>
    <row r="97" spans="1:15">
      <c r="A97" s="200" t="s">
        <v>118</v>
      </c>
      <c r="B97" s="46" t="s">
        <v>73</v>
      </c>
      <c r="C97" s="40"/>
      <c r="D97" s="47">
        <v>165000</v>
      </c>
      <c r="E97" s="47">
        <v>165000</v>
      </c>
      <c r="F97" s="40"/>
      <c r="G97" s="47">
        <v>330000</v>
      </c>
      <c r="H97" s="1"/>
      <c r="I97" s="216"/>
      <c r="J97" s="1"/>
      <c r="K97" s="208"/>
      <c r="L97" s="208"/>
      <c r="M97" s="1"/>
      <c r="N97" s="1"/>
      <c r="O97" s="1"/>
    </row>
    <row r="98" spans="1:15">
      <c r="A98" s="201"/>
      <c r="B98" s="40" t="s">
        <v>119</v>
      </c>
      <c r="C98" s="3"/>
      <c r="D98" s="40"/>
      <c r="E98" s="40"/>
      <c r="F98" s="40"/>
      <c r="G98" s="40" t="s">
        <v>76</v>
      </c>
      <c r="H98" s="1"/>
      <c r="I98" s="216"/>
      <c r="J98" s="1"/>
      <c r="K98" s="208"/>
      <c r="L98" s="208"/>
      <c r="M98" s="1"/>
      <c r="N98" s="1"/>
      <c r="O98" s="1"/>
    </row>
    <row r="99" spans="1:15">
      <c r="A99" s="201"/>
      <c r="B99" s="40"/>
      <c r="C99" s="40"/>
      <c r="D99" s="40"/>
      <c r="E99" s="40"/>
      <c r="F99" s="40"/>
      <c r="G99" s="40" t="s">
        <v>74</v>
      </c>
      <c r="H99" s="1"/>
      <c r="I99" s="216"/>
      <c r="J99" s="1"/>
      <c r="K99" s="208"/>
      <c r="L99" s="208"/>
      <c r="M99" s="1"/>
      <c r="N99" s="1"/>
      <c r="O99" s="1"/>
    </row>
    <row r="100" spans="1:15">
      <c r="A100" s="201"/>
      <c r="B100" s="46" t="s">
        <v>81</v>
      </c>
      <c r="C100" s="40"/>
      <c r="D100" s="47">
        <v>135000</v>
      </c>
      <c r="E100" s="47">
        <v>135000</v>
      </c>
      <c r="F100" s="40"/>
      <c r="G100" s="47">
        <v>270000</v>
      </c>
      <c r="H100" s="1"/>
      <c r="I100" s="217"/>
      <c r="J100" s="1"/>
      <c r="K100" s="208"/>
      <c r="L100" s="208"/>
      <c r="M100" s="1"/>
      <c r="N100" s="1"/>
      <c r="O100" s="1"/>
    </row>
    <row r="101" spans="1:15">
      <c r="A101" s="202"/>
      <c r="B101" s="3"/>
      <c r="C101" s="40"/>
      <c r="D101" s="47">
        <v>300000</v>
      </c>
      <c r="E101" s="47">
        <v>300000</v>
      </c>
      <c r="F101" s="40" t="s">
        <v>74</v>
      </c>
      <c r="G101" s="47">
        <v>600000</v>
      </c>
      <c r="H101" s="221"/>
      <c r="I101" s="208"/>
      <c r="J101" s="1"/>
      <c r="K101" s="208"/>
      <c r="L101" s="208"/>
      <c r="M101" s="1"/>
      <c r="N101" s="1"/>
      <c r="O101" s="1"/>
    </row>
    <row r="102" spans="1:15">
      <c r="A102" s="1"/>
      <c r="B102" s="1"/>
      <c r="C102" s="1"/>
      <c r="D102" s="1"/>
      <c r="E102" s="1"/>
      <c r="F102" s="1"/>
      <c r="G102" s="1"/>
      <c r="H102" s="208"/>
      <c r="I102" s="208"/>
      <c r="J102" s="1"/>
      <c r="K102" s="208"/>
      <c r="L102" s="208"/>
      <c r="M102" s="1"/>
      <c r="N102" s="1"/>
      <c r="O102" s="1"/>
    </row>
    <row r="103" spans="1:15" ht="43.5">
      <c r="A103" s="219" t="s">
        <v>4</v>
      </c>
      <c r="B103" s="203" t="s">
        <v>65</v>
      </c>
      <c r="C103" s="204"/>
      <c r="D103" s="204"/>
      <c r="E103" s="204"/>
      <c r="F103" s="204"/>
      <c r="G103" s="205"/>
      <c r="H103" s="1"/>
      <c r="I103" s="5" t="s">
        <v>9</v>
      </c>
      <c r="J103" s="1"/>
      <c r="K103" s="208"/>
      <c r="L103" s="208"/>
      <c r="M103" s="1"/>
      <c r="N103" s="1"/>
      <c r="O103" s="1"/>
    </row>
    <row r="104" spans="1:15" ht="43.5">
      <c r="A104" s="220"/>
      <c r="B104" s="53" t="s">
        <v>66</v>
      </c>
      <c r="C104" s="53" t="s">
        <v>67</v>
      </c>
      <c r="D104" s="54" t="s">
        <v>68</v>
      </c>
      <c r="E104" s="54" t="s">
        <v>69</v>
      </c>
      <c r="F104" s="54" t="s">
        <v>70</v>
      </c>
      <c r="G104" s="53" t="s">
        <v>71</v>
      </c>
      <c r="H104" s="1"/>
      <c r="I104" s="215">
        <v>30000</v>
      </c>
      <c r="J104" s="1"/>
      <c r="K104" s="208"/>
      <c r="L104" s="208"/>
      <c r="M104" s="1"/>
      <c r="N104" s="1"/>
      <c r="O104" s="1"/>
    </row>
    <row r="105" spans="1:15">
      <c r="A105" s="200" t="s">
        <v>120</v>
      </c>
      <c r="B105" s="46" t="s">
        <v>73</v>
      </c>
      <c r="C105" s="40"/>
      <c r="D105" s="47">
        <v>180000</v>
      </c>
      <c r="E105" s="47">
        <v>180000</v>
      </c>
      <c r="F105" s="47">
        <v>180000</v>
      </c>
      <c r="G105" s="47">
        <v>540000</v>
      </c>
      <c r="H105" s="1"/>
      <c r="I105" s="216"/>
      <c r="J105" s="1"/>
      <c r="K105" s="208"/>
      <c r="L105" s="208"/>
      <c r="M105" s="1"/>
      <c r="N105" s="1"/>
      <c r="O105" s="1"/>
    </row>
    <row r="106" spans="1:15">
      <c r="A106" s="201"/>
      <c r="B106" s="40" t="s">
        <v>121</v>
      </c>
      <c r="C106" s="3"/>
      <c r="D106" s="40"/>
      <c r="E106" s="40"/>
      <c r="F106" s="40"/>
      <c r="G106" s="40" t="s">
        <v>76</v>
      </c>
      <c r="H106" s="1"/>
      <c r="I106" s="216"/>
      <c r="J106" s="1"/>
      <c r="K106" s="208"/>
      <c r="L106" s="208"/>
      <c r="M106" s="1"/>
      <c r="N106" s="1"/>
      <c r="O106" s="1"/>
    </row>
    <row r="107" spans="1:15">
      <c r="A107" s="201"/>
      <c r="B107" s="40"/>
      <c r="C107" s="40"/>
      <c r="D107" s="40"/>
      <c r="E107" s="40"/>
      <c r="F107" s="40"/>
      <c r="G107" s="40" t="s">
        <v>74</v>
      </c>
      <c r="H107" s="1"/>
      <c r="I107" s="216"/>
      <c r="J107" s="1"/>
      <c r="K107" s="208"/>
      <c r="L107" s="208"/>
      <c r="M107" s="1"/>
      <c r="N107" s="1"/>
      <c r="O107" s="1"/>
    </row>
    <row r="108" spans="1:15">
      <c r="A108" s="201"/>
      <c r="B108" s="46" t="s">
        <v>81</v>
      </c>
      <c r="C108" s="40"/>
      <c r="D108" s="47">
        <v>120000</v>
      </c>
      <c r="E108" s="47">
        <v>120000</v>
      </c>
      <c r="F108" s="47">
        <v>120000</v>
      </c>
      <c r="G108" s="47">
        <v>360000</v>
      </c>
      <c r="H108" s="1"/>
      <c r="I108" s="217"/>
      <c r="J108" s="1"/>
      <c r="K108" s="208"/>
      <c r="L108" s="208"/>
      <c r="M108" s="1"/>
      <c r="N108" s="1"/>
      <c r="O108" s="1"/>
    </row>
    <row r="109" spans="1:15">
      <c r="A109" s="202"/>
      <c r="B109" s="3"/>
      <c r="C109" s="40"/>
      <c r="D109" s="47">
        <v>300000</v>
      </c>
      <c r="E109" s="47">
        <v>300000</v>
      </c>
      <c r="F109" s="47">
        <v>300000</v>
      </c>
      <c r="G109" s="47">
        <v>900000</v>
      </c>
      <c r="H109" s="221"/>
      <c r="I109" s="208"/>
      <c r="J109" s="1"/>
      <c r="K109" s="208"/>
      <c r="L109" s="208"/>
      <c r="M109" s="1"/>
      <c r="N109" s="1"/>
      <c r="O109" s="1"/>
    </row>
    <row r="110" spans="1:15">
      <c r="A110" s="1"/>
      <c r="B110" s="1"/>
      <c r="C110" s="1"/>
      <c r="D110" s="1"/>
      <c r="E110" s="1"/>
      <c r="F110" s="1"/>
      <c r="G110" s="1"/>
      <c r="H110" s="208"/>
      <c r="I110" s="208"/>
      <c r="J110" s="1"/>
      <c r="K110" s="208"/>
      <c r="L110" s="208"/>
      <c r="M110" s="1"/>
      <c r="N110" s="1"/>
      <c r="O110" s="1"/>
    </row>
    <row r="111" spans="1:15" ht="43.5">
      <c r="A111" s="219" t="s">
        <v>4</v>
      </c>
      <c r="B111" s="203" t="s">
        <v>65</v>
      </c>
      <c r="C111" s="204"/>
      <c r="D111" s="204"/>
      <c r="E111" s="204"/>
      <c r="F111" s="204"/>
      <c r="G111" s="205"/>
      <c r="H111" s="1"/>
      <c r="I111" s="5" t="s">
        <v>9</v>
      </c>
      <c r="J111" s="1"/>
      <c r="K111" s="208"/>
      <c r="L111" s="208"/>
      <c r="M111" s="1"/>
      <c r="N111" s="1"/>
      <c r="O111" s="1"/>
    </row>
    <row r="112" spans="1:15" ht="43.5">
      <c r="A112" s="220"/>
      <c r="B112" s="53" t="s">
        <v>66</v>
      </c>
      <c r="C112" s="53" t="s">
        <v>67</v>
      </c>
      <c r="D112" s="54" t="s">
        <v>68</v>
      </c>
      <c r="E112" s="54" t="s">
        <v>69</v>
      </c>
      <c r="F112" s="54" t="s">
        <v>70</v>
      </c>
      <c r="G112" s="53" t="s">
        <v>71</v>
      </c>
      <c r="H112" s="1"/>
      <c r="I112" s="215">
        <v>60000</v>
      </c>
      <c r="J112" s="1"/>
      <c r="K112" s="208"/>
      <c r="L112" s="208"/>
      <c r="M112" s="1"/>
      <c r="N112" s="1"/>
      <c r="O112" s="1"/>
    </row>
    <row r="113" spans="1:15">
      <c r="A113" s="200" t="s">
        <v>122</v>
      </c>
      <c r="B113" s="46" t="s">
        <v>73</v>
      </c>
      <c r="C113" s="40"/>
      <c r="D113" s="47">
        <v>330000</v>
      </c>
      <c r="E113" s="47">
        <v>330000</v>
      </c>
      <c r="F113" s="47">
        <v>330000</v>
      </c>
      <c r="G113" s="47">
        <v>990000</v>
      </c>
      <c r="H113" s="1"/>
      <c r="I113" s="216"/>
      <c r="J113" s="1"/>
      <c r="K113" s="208"/>
      <c r="L113" s="208"/>
      <c r="M113" s="1"/>
      <c r="N113" s="1"/>
      <c r="O113" s="1"/>
    </row>
    <row r="114" spans="1:15">
      <c r="A114" s="201"/>
      <c r="B114" s="40" t="s">
        <v>123</v>
      </c>
      <c r="C114" s="3"/>
      <c r="D114" s="40"/>
      <c r="E114" s="40"/>
      <c r="F114" s="40"/>
      <c r="G114" s="40" t="s">
        <v>76</v>
      </c>
      <c r="H114" s="1"/>
      <c r="I114" s="216"/>
      <c r="J114" s="1"/>
      <c r="K114" s="208"/>
      <c r="L114" s="208"/>
      <c r="M114" s="1"/>
      <c r="N114" s="1"/>
      <c r="O114" s="1"/>
    </row>
    <row r="115" spans="1:15">
      <c r="A115" s="201"/>
      <c r="B115" s="40"/>
      <c r="C115" s="40"/>
      <c r="D115" s="40"/>
      <c r="E115" s="40"/>
      <c r="F115" s="40"/>
      <c r="G115" s="40" t="s">
        <v>74</v>
      </c>
      <c r="H115" s="1"/>
      <c r="I115" s="216"/>
      <c r="J115" s="1"/>
      <c r="K115" s="208"/>
      <c r="L115" s="208"/>
      <c r="M115" s="1"/>
      <c r="N115" s="1"/>
      <c r="O115" s="1"/>
    </row>
    <row r="116" spans="1:15">
      <c r="A116" s="201"/>
      <c r="B116" s="46" t="s">
        <v>81</v>
      </c>
      <c r="C116" s="40"/>
      <c r="D116" s="47">
        <v>270000</v>
      </c>
      <c r="E116" s="47">
        <v>270000</v>
      </c>
      <c r="F116" s="47">
        <v>270000</v>
      </c>
      <c r="G116" s="47">
        <v>810000</v>
      </c>
      <c r="H116" s="1"/>
      <c r="I116" s="217"/>
      <c r="J116" s="1"/>
      <c r="K116" s="208"/>
      <c r="L116" s="208"/>
      <c r="M116" s="1"/>
      <c r="N116" s="1"/>
      <c r="O116" s="1"/>
    </row>
    <row r="117" spans="1:15">
      <c r="A117" s="202"/>
      <c r="B117" s="3"/>
      <c r="C117" s="40"/>
      <c r="D117" s="47">
        <v>600000</v>
      </c>
      <c r="E117" s="47">
        <v>600000</v>
      </c>
      <c r="F117" s="47">
        <v>600000</v>
      </c>
      <c r="G117" s="47">
        <v>1800000</v>
      </c>
      <c r="H117" s="221"/>
      <c r="I117" s="208"/>
      <c r="J117" s="1"/>
      <c r="K117" s="208"/>
      <c r="L117" s="208"/>
      <c r="M117" s="1"/>
      <c r="N117" s="1"/>
      <c r="O117" s="1"/>
    </row>
    <row r="118" spans="1:15">
      <c r="A118" s="1"/>
      <c r="B118" s="1"/>
      <c r="C118" s="1"/>
      <c r="D118" s="1"/>
      <c r="E118" s="1"/>
      <c r="F118" s="1"/>
      <c r="G118" s="1"/>
      <c r="H118" s="208"/>
      <c r="I118" s="208"/>
      <c r="J118" s="1"/>
      <c r="K118" s="208"/>
      <c r="L118" s="208"/>
      <c r="M118" s="1"/>
      <c r="N118" s="1"/>
      <c r="O118" s="1"/>
    </row>
    <row r="119" spans="1:15" ht="43.5">
      <c r="A119" s="219" t="s">
        <v>4</v>
      </c>
      <c r="B119" s="203" t="s">
        <v>65</v>
      </c>
      <c r="C119" s="204"/>
      <c r="D119" s="204"/>
      <c r="E119" s="204"/>
      <c r="F119" s="204"/>
      <c r="G119" s="205"/>
      <c r="H119" s="1"/>
      <c r="I119" s="5" t="s">
        <v>9</v>
      </c>
      <c r="J119" s="1"/>
      <c r="K119" s="208"/>
      <c r="L119" s="208"/>
      <c r="M119" s="1"/>
      <c r="N119" s="1"/>
      <c r="O119" s="1"/>
    </row>
    <row r="120" spans="1:15" ht="43.5">
      <c r="A120" s="220"/>
      <c r="B120" s="53" t="s">
        <v>66</v>
      </c>
      <c r="C120" s="53" t="s">
        <v>67</v>
      </c>
      <c r="D120" s="54" t="s">
        <v>68</v>
      </c>
      <c r="E120" s="54" t="s">
        <v>69</v>
      </c>
      <c r="F120" s="54" t="s">
        <v>70</v>
      </c>
      <c r="G120" s="53" t="s">
        <v>71</v>
      </c>
      <c r="H120" s="1"/>
      <c r="I120" s="215">
        <v>30000</v>
      </c>
      <c r="J120" s="1"/>
      <c r="K120" s="208"/>
      <c r="L120" s="208"/>
      <c r="M120" s="1"/>
      <c r="N120" s="1"/>
      <c r="O120" s="1"/>
    </row>
    <row r="121" spans="1:15">
      <c r="A121" s="200" t="s">
        <v>122</v>
      </c>
      <c r="B121" s="46" t="s">
        <v>73</v>
      </c>
      <c r="C121" s="40"/>
      <c r="D121" s="47">
        <v>150000</v>
      </c>
      <c r="E121" s="40" t="s">
        <v>74</v>
      </c>
      <c r="F121" s="40"/>
      <c r="G121" s="47">
        <v>150000</v>
      </c>
      <c r="H121" s="1"/>
      <c r="I121" s="216"/>
      <c r="J121" s="1"/>
      <c r="K121" s="208"/>
      <c r="L121" s="208"/>
      <c r="M121" s="1"/>
      <c r="N121" s="1"/>
      <c r="O121" s="1"/>
    </row>
    <row r="122" spans="1:15">
      <c r="A122" s="201"/>
      <c r="B122" s="40" t="s">
        <v>124</v>
      </c>
      <c r="C122" s="3"/>
      <c r="D122" s="40"/>
      <c r="E122" s="40"/>
      <c r="F122" s="40"/>
      <c r="G122" s="40" t="s">
        <v>76</v>
      </c>
      <c r="H122" s="1"/>
      <c r="I122" s="216"/>
      <c r="J122" s="1"/>
      <c r="K122" s="208"/>
      <c r="L122" s="208"/>
      <c r="M122" s="1"/>
      <c r="N122" s="1"/>
      <c r="O122" s="1"/>
    </row>
    <row r="123" spans="1:15">
      <c r="A123" s="201"/>
      <c r="B123" s="40"/>
      <c r="C123" s="40"/>
      <c r="D123" s="40"/>
      <c r="E123" s="40"/>
      <c r="F123" s="40"/>
      <c r="G123" s="40" t="s">
        <v>74</v>
      </c>
      <c r="H123" s="1"/>
      <c r="I123" s="216"/>
      <c r="J123" s="1"/>
      <c r="K123" s="208"/>
      <c r="L123" s="208"/>
      <c r="M123" s="1"/>
      <c r="N123" s="1"/>
      <c r="O123" s="1"/>
    </row>
    <row r="124" spans="1:15">
      <c r="A124" s="201"/>
      <c r="B124" s="46" t="s">
        <v>81</v>
      </c>
      <c r="C124" s="40"/>
      <c r="D124" s="47">
        <v>150000</v>
      </c>
      <c r="E124" s="40" t="s">
        <v>74</v>
      </c>
      <c r="F124" s="40"/>
      <c r="G124" s="47">
        <v>150000</v>
      </c>
      <c r="H124" s="1"/>
      <c r="I124" s="217"/>
      <c r="J124" s="1"/>
      <c r="K124" s="208"/>
      <c r="L124" s="208"/>
      <c r="M124" s="1"/>
      <c r="N124" s="1"/>
      <c r="O124" s="1"/>
    </row>
    <row r="125" spans="1:15">
      <c r="A125" s="202"/>
      <c r="B125" s="3"/>
      <c r="C125" s="40"/>
      <c r="D125" s="47">
        <v>300000</v>
      </c>
      <c r="E125" s="40" t="s">
        <v>74</v>
      </c>
      <c r="F125" s="40" t="s">
        <v>74</v>
      </c>
      <c r="G125" s="47">
        <v>300000</v>
      </c>
      <c r="H125" s="221"/>
      <c r="I125" s="208"/>
      <c r="J125" s="1"/>
      <c r="K125" s="208"/>
      <c r="L125" s="208"/>
      <c r="M125" s="1"/>
      <c r="N125" s="1"/>
      <c r="O125" s="1"/>
    </row>
    <row r="126" spans="1:15">
      <c r="A126" s="1"/>
      <c r="B126" s="1"/>
      <c r="C126" s="1"/>
      <c r="D126" s="1"/>
      <c r="E126" s="1"/>
      <c r="F126" s="1"/>
      <c r="G126" s="1"/>
      <c r="H126" s="208"/>
      <c r="I126" s="208"/>
      <c r="J126" s="1"/>
      <c r="K126" s="208"/>
      <c r="L126" s="208"/>
      <c r="M126" s="1"/>
      <c r="N126" s="1"/>
      <c r="O126" s="1"/>
    </row>
    <row r="127" spans="1:15" ht="43.5">
      <c r="A127" s="219" t="s">
        <v>4</v>
      </c>
      <c r="B127" s="203" t="s">
        <v>65</v>
      </c>
      <c r="C127" s="204"/>
      <c r="D127" s="204"/>
      <c r="E127" s="204"/>
      <c r="F127" s="204"/>
      <c r="G127" s="205"/>
      <c r="H127" s="1"/>
      <c r="I127" s="5" t="s">
        <v>9</v>
      </c>
      <c r="J127" s="1"/>
      <c r="K127" s="208"/>
      <c r="L127" s="208"/>
      <c r="M127" s="1"/>
      <c r="N127" s="1"/>
      <c r="O127" s="1"/>
    </row>
    <row r="128" spans="1:15" ht="43.5">
      <c r="A128" s="220"/>
      <c r="B128" s="53" t="s">
        <v>66</v>
      </c>
      <c r="C128" s="53" t="s">
        <v>67</v>
      </c>
      <c r="D128" s="54" t="s">
        <v>68</v>
      </c>
      <c r="E128" s="54" t="s">
        <v>69</v>
      </c>
      <c r="F128" s="54" t="s">
        <v>70</v>
      </c>
      <c r="G128" s="53" t="s">
        <v>71</v>
      </c>
      <c r="H128" s="1"/>
      <c r="I128" s="222" t="s">
        <v>76</v>
      </c>
      <c r="J128" s="1"/>
      <c r="K128" s="208"/>
      <c r="L128" s="208"/>
      <c r="M128" s="1"/>
      <c r="N128" s="1"/>
      <c r="O128" s="1"/>
    </row>
    <row r="129" spans="1:15">
      <c r="A129" s="200" t="s">
        <v>125</v>
      </c>
      <c r="B129" s="46" t="s">
        <v>73</v>
      </c>
      <c r="C129" s="40"/>
      <c r="D129" s="47">
        <v>150000</v>
      </c>
      <c r="E129" s="40" t="s">
        <v>74</v>
      </c>
      <c r="F129" s="40"/>
      <c r="G129" s="47">
        <v>150000</v>
      </c>
      <c r="H129" s="1"/>
      <c r="I129" s="223"/>
      <c r="J129" s="1"/>
      <c r="K129" s="208"/>
      <c r="L129" s="208"/>
      <c r="M129" s="1"/>
      <c r="N129" s="1"/>
      <c r="O129" s="1"/>
    </row>
    <row r="130" spans="1:15">
      <c r="A130" s="201"/>
      <c r="B130" s="40"/>
      <c r="C130" s="3"/>
      <c r="D130" s="40"/>
      <c r="E130" s="40"/>
      <c r="F130" s="40"/>
      <c r="G130" s="40" t="s">
        <v>74</v>
      </c>
      <c r="H130" s="1"/>
      <c r="I130" s="223"/>
      <c r="J130" s="1"/>
      <c r="K130" s="208"/>
      <c r="L130" s="208"/>
      <c r="M130" s="1"/>
      <c r="N130" s="1"/>
      <c r="O130" s="1"/>
    </row>
    <row r="131" spans="1:15">
      <c r="A131" s="201"/>
      <c r="B131" s="40"/>
      <c r="C131" s="40"/>
      <c r="D131" s="40"/>
      <c r="E131" s="40"/>
      <c r="F131" s="40"/>
      <c r="G131" s="40" t="s">
        <v>74</v>
      </c>
      <c r="H131" s="1"/>
      <c r="I131" s="223"/>
      <c r="J131" s="1"/>
      <c r="K131" s="208"/>
      <c r="L131" s="208"/>
      <c r="M131" s="1"/>
      <c r="N131" s="1"/>
      <c r="O131" s="1"/>
    </row>
    <row r="132" spans="1:15">
      <c r="A132" s="201"/>
      <c r="B132" s="46" t="s">
        <v>81</v>
      </c>
      <c r="C132" s="40"/>
      <c r="D132" s="47">
        <v>150000</v>
      </c>
      <c r="E132" s="40" t="s">
        <v>74</v>
      </c>
      <c r="F132" s="40"/>
      <c r="G132" s="47">
        <v>150000</v>
      </c>
      <c r="H132" s="1"/>
      <c r="I132" s="224"/>
      <c r="J132" s="1"/>
      <c r="K132" s="208"/>
      <c r="L132" s="208"/>
      <c r="M132" s="1"/>
      <c r="N132" s="1"/>
      <c r="O132" s="1"/>
    </row>
    <row r="133" spans="1:15">
      <c r="A133" s="202"/>
      <c r="B133" s="3"/>
      <c r="C133" s="40"/>
      <c r="D133" s="47">
        <v>300000</v>
      </c>
      <c r="E133" s="40" t="s">
        <v>74</v>
      </c>
      <c r="F133" s="40" t="s">
        <v>74</v>
      </c>
      <c r="G133" s="47">
        <v>300000</v>
      </c>
      <c r="H133" s="1"/>
      <c r="I133" s="4" t="s">
        <v>126</v>
      </c>
      <c r="J133" s="1"/>
      <c r="K133" s="208"/>
      <c r="L133" s="208"/>
      <c r="M133" s="1"/>
      <c r="N133" s="1"/>
      <c r="O133" s="1"/>
    </row>
    <row r="134" spans="1:15">
      <c r="A134" s="1"/>
      <c r="B134" s="1"/>
      <c r="C134" s="1"/>
      <c r="D134" s="1"/>
      <c r="E134" s="1"/>
      <c r="F134" s="1"/>
      <c r="G134" s="1"/>
      <c r="H134" s="208"/>
      <c r="I134" s="208"/>
      <c r="J134" s="1"/>
      <c r="K134" s="208"/>
      <c r="L134" s="208"/>
      <c r="M134" s="1"/>
      <c r="N134" s="1"/>
      <c r="O134" s="1"/>
    </row>
    <row r="135" spans="1:15" ht="43.5">
      <c r="A135" s="219" t="s">
        <v>4</v>
      </c>
      <c r="B135" s="203" t="s">
        <v>65</v>
      </c>
      <c r="C135" s="204"/>
      <c r="D135" s="204"/>
      <c r="E135" s="204"/>
      <c r="F135" s="204"/>
      <c r="G135" s="205"/>
      <c r="H135" s="1"/>
      <c r="I135" s="5" t="s">
        <v>9</v>
      </c>
      <c r="J135" s="1"/>
      <c r="K135" s="208"/>
      <c r="L135" s="208"/>
      <c r="M135" s="1"/>
      <c r="N135" s="1"/>
      <c r="O135" s="1"/>
    </row>
    <row r="136" spans="1:15" ht="43.5">
      <c r="A136" s="220"/>
      <c r="B136" s="53" t="s">
        <v>66</v>
      </c>
      <c r="C136" s="53" t="s">
        <v>67</v>
      </c>
      <c r="D136" s="54" t="s">
        <v>68</v>
      </c>
      <c r="E136" s="54" t="s">
        <v>69</v>
      </c>
      <c r="F136" s="54" t="s">
        <v>70</v>
      </c>
      <c r="G136" s="53" t="s">
        <v>71</v>
      </c>
      <c r="H136" s="1"/>
      <c r="I136" s="222" t="s">
        <v>76</v>
      </c>
      <c r="J136" s="1"/>
      <c r="K136" s="208"/>
      <c r="L136" s="208"/>
      <c r="M136" s="1"/>
      <c r="N136" s="1"/>
      <c r="O136" s="1"/>
    </row>
    <row r="137" spans="1:15">
      <c r="A137" s="200" t="s">
        <v>127</v>
      </c>
      <c r="B137" s="46" t="s">
        <v>73</v>
      </c>
      <c r="C137" s="40"/>
      <c r="D137" s="47">
        <v>100000</v>
      </c>
      <c r="E137" s="40" t="s">
        <v>74</v>
      </c>
      <c r="F137" s="40"/>
      <c r="G137" s="47">
        <v>100000</v>
      </c>
      <c r="H137" s="1"/>
      <c r="I137" s="223"/>
      <c r="J137" s="1"/>
      <c r="K137" s="208"/>
      <c r="L137" s="208"/>
      <c r="M137" s="1"/>
      <c r="N137" s="1"/>
      <c r="O137" s="1"/>
    </row>
    <row r="138" spans="1:15">
      <c r="A138" s="201"/>
      <c r="B138" s="40"/>
      <c r="C138" s="3"/>
      <c r="D138" s="40"/>
      <c r="E138" s="40"/>
      <c r="F138" s="40"/>
      <c r="G138" s="40" t="s">
        <v>74</v>
      </c>
      <c r="H138" s="1"/>
      <c r="I138" s="223"/>
      <c r="J138" s="1"/>
      <c r="K138" s="208"/>
      <c r="L138" s="208"/>
      <c r="M138" s="1"/>
      <c r="N138" s="1"/>
      <c r="O138" s="1"/>
    </row>
    <row r="139" spans="1:15">
      <c r="A139" s="201"/>
      <c r="B139" s="40"/>
      <c r="C139" s="40"/>
      <c r="D139" s="40"/>
      <c r="E139" s="40"/>
      <c r="F139" s="40"/>
      <c r="G139" s="40" t="s">
        <v>74</v>
      </c>
      <c r="H139" s="1"/>
      <c r="I139" s="223"/>
      <c r="J139" s="1"/>
      <c r="K139" s="208"/>
      <c r="L139" s="208"/>
      <c r="M139" s="1"/>
      <c r="N139" s="1"/>
      <c r="O139" s="1"/>
    </row>
    <row r="140" spans="1:15">
      <c r="A140" s="201"/>
      <c r="B140" s="46" t="s">
        <v>81</v>
      </c>
      <c r="C140" s="40"/>
      <c r="D140" s="47">
        <v>100000</v>
      </c>
      <c r="E140" s="40" t="s">
        <v>74</v>
      </c>
      <c r="F140" s="40"/>
      <c r="G140" s="47">
        <v>100000</v>
      </c>
      <c r="H140" s="1"/>
      <c r="I140" s="224"/>
      <c r="J140" s="1"/>
      <c r="K140" s="208"/>
      <c r="L140" s="208"/>
      <c r="M140" s="1"/>
      <c r="N140" s="1"/>
      <c r="O140" s="1"/>
    </row>
    <row r="141" spans="1:15">
      <c r="A141" s="202"/>
      <c r="B141" s="3"/>
      <c r="C141" s="40"/>
      <c r="D141" s="47">
        <v>200000</v>
      </c>
      <c r="E141" s="40" t="s">
        <v>74</v>
      </c>
      <c r="F141" s="40" t="s">
        <v>74</v>
      </c>
      <c r="G141" s="47">
        <v>200000</v>
      </c>
      <c r="H141" s="1"/>
      <c r="I141" s="4" t="s">
        <v>126</v>
      </c>
      <c r="J141" s="1"/>
      <c r="K141" s="208"/>
      <c r="L141" s="208"/>
      <c r="M141" s="1"/>
      <c r="N141" s="1"/>
      <c r="O141" s="1"/>
    </row>
    <row r="144" spans="1:15">
      <c r="I144" s="8">
        <f>SUM(I4:I143)</f>
        <v>1300000</v>
      </c>
    </row>
  </sheetData>
  <sheetProtection sheet="1" objects="1" scenarios="1"/>
  <mergeCells count="209">
    <mergeCell ref="K140:L140"/>
    <mergeCell ref="H134:I134"/>
    <mergeCell ref="K134:L134"/>
    <mergeCell ref="K141:L141"/>
    <mergeCell ref="A135:A136"/>
    <mergeCell ref="B135:G135"/>
    <mergeCell ref="K135:L135"/>
    <mergeCell ref="I136:I140"/>
    <mergeCell ref="K136:L136"/>
    <mergeCell ref="A137:A141"/>
    <mergeCell ref="K137:L137"/>
    <mergeCell ref="K138:L138"/>
    <mergeCell ref="K139:L139"/>
    <mergeCell ref="H126:I126"/>
    <mergeCell ref="K126:L126"/>
    <mergeCell ref="A127:A128"/>
    <mergeCell ref="B127:G127"/>
    <mergeCell ref="K127:L127"/>
    <mergeCell ref="I128:I132"/>
    <mergeCell ref="K128:L128"/>
    <mergeCell ref="A129:A133"/>
    <mergeCell ref="K129:L129"/>
    <mergeCell ref="K130:L130"/>
    <mergeCell ref="K131:L131"/>
    <mergeCell ref="K132:L132"/>
    <mergeCell ref="K133:L133"/>
    <mergeCell ref="H118:I118"/>
    <mergeCell ref="K118:L118"/>
    <mergeCell ref="A119:A120"/>
    <mergeCell ref="B119:G119"/>
    <mergeCell ref="K119:L119"/>
    <mergeCell ref="I120:I124"/>
    <mergeCell ref="K120:L120"/>
    <mergeCell ref="A121:A125"/>
    <mergeCell ref="K121:L121"/>
    <mergeCell ref="K122:L122"/>
    <mergeCell ref="K123:L123"/>
    <mergeCell ref="K124:L124"/>
    <mergeCell ref="H125:I125"/>
    <mergeCell ref="K125:L125"/>
    <mergeCell ref="H110:I110"/>
    <mergeCell ref="K110:L110"/>
    <mergeCell ref="A111:A112"/>
    <mergeCell ref="B111:G111"/>
    <mergeCell ref="K111:L111"/>
    <mergeCell ref="I112:I116"/>
    <mergeCell ref="K112:L112"/>
    <mergeCell ref="A113:A117"/>
    <mergeCell ref="K113:L113"/>
    <mergeCell ref="K114:L114"/>
    <mergeCell ref="K115:L115"/>
    <mergeCell ref="K116:L116"/>
    <mergeCell ref="H117:I117"/>
    <mergeCell ref="K117:L117"/>
    <mergeCell ref="H102:I102"/>
    <mergeCell ref="K102:L102"/>
    <mergeCell ref="A103:A104"/>
    <mergeCell ref="B103:G103"/>
    <mergeCell ref="K103:L103"/>
    <mergeCell ref="I104:I108"/>
    <mergeCell ref="K104:L104"/>
    <mergeCell ref="A105:A109"/>
    <mergeCell ref="K105:L105"/>
    <mergeCell ref="K106:L106"/>
    <mergeCell ref="K107:L107"/>
    <mergeCell ref="K108:L108"/>
    <mergeCell ref="H109:I109"/>
    <mergeCell ref="K109:L109"/>
    <mergeCell ref="H94:I94"/>
    <mergeCell ref="K94:L94"/>
    <mergeCell ref="A95:A96"/>
    <mergeCell ref="B95:G95"/>
    <mergeCell ref="K95:L95"/>
    <mergeCell ref="I96:I100"/>
    <mergeCell ref="K96:L96"/>
    <mergeCell ref="A97:A101"/>
    <mergeCell ref="K97:L97"/>
    <mergeCell ref="K98:L98"/>
    <mergeCell ref="K99:L99"/>
    <mergeCell ref="K100:L100"/>
    <mergeCell ref="H101:I101"/>
    <mergeCell ref="K101:L101"/>
    <mergeCell ref="H86:I86"/>
    <mergeCell ref="K86:L86"/>
    <mergeCell ref="A87:A88"/>
    <mergeCell ref="B87:G87"/>
    <mergeCell ref="K87:L87"/>
    <mergeCell ref="I88:I92"/>
    <mergeCell ref="K88:L88"/>
    <mergeCell ref="A89:A93"/>
    <mergeCell ref="K89:L89"/>
    <mergeCell ref="K90:L90"/>
    <mergeCell ref="K91:L91"/>
    <mergeCell ref="K92:L92"/>
    <mergeCell ref="H93:I93"/>
    <mergeCell ref="K93:L93"/>
    <mergeCell ref="H78:I78"/>
    <mergeCell ref="K78:L78"/>
    <mergeCell ref="A79:A80"/>
    <mergeCell ref="B79:G79"/>
    <mergeCell ref="K79:L79"/>
    <mergeCell ref="I80:I84"/>
    <mergeCell ref="K80:L80"/>
    <mergeCell ref="A81:A85"/>
    <mergeCell ref="K81:L81"/>
    <mergeCell ref="K82:L82"/>
    <mergeCell ref="K83:L83"/>
    <mergeCell ref="K84:L84"/>
    <mergeCell ref="H85:I85"/>
    <mergeCell ref="K85:L85"/>
    <mergeCell ref="K69:L69"/>
    <mergeCell ref="H70:I70"/>
    <mergeCell ref="K70:L70"/>
    <mergeCell ref="A71:A72"/>
    <mergeCell ref="B71:G71"/>
    <mergeCell ref="K71:L71"/>
    <mergeCell ref="I72:I76"/>
    <mergeCell ref="K72:L72"/>
    <mergeCell ref="A73:A77"/>
    <mergeCell ref="K73:L73"/>
    <mergeCell ref="K74:L74"/>
    <mergeCell ref="K75:L75"/>
    <mergeCell ref="K76:L76"/>
    <mergeCell ref="H77:I77"/>
    <mergeCell ref="K77:L77"/>
    <mergeCell ref="H53:I53"/>
    <mergeCell ref="K53:L53"/>
    <mergeCell ref="H54:I54"/>
    <mergeCell ref="K54:L54"/>
    <mergeCell ref="H55:I55"/>
    <mergeCell ref="K55:L55"/>
    <mergeCell ref="A56:A57"/>
    <mergeCell ref="B56:G56"/>
    <mergeCell ref="K56:L56"/>
    <mergeCell ref="I57:I68"/>
    <mergeCell ref="K57:L57"/>
    <mergeCell ref="A58:A69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H69:I69"/>
    <mergeCell ref="H45:I45"/>
    <mergeCell ref="K45:L45"/>
    <mergeCell ref="A46:A47"/>
    <mergeCell ref="B46:G46"/>
    <mergeCell ref="K46:L46"/>
    <mergeCell ref="I47:I51"/>
    <mergeCell ref="K47:L47"/>
    <mergeCell ref="A48:A52"/>
    <mergeCell ref="K48:L48"/>
    <mergeCell ref="K49:L49"/>
    <mergeCell ref="K50:L50"/>
    <mergeCell ref="K51:L51"/>
    <mergeCell ref="H52:I52"/>
    <mergeCell ref="K52:L52"/>
    <mergeCell ref="H37:I37"/>
    <mergeCell ref="K37:L37"/>
    <mergeCell ref="A38:A39"/>
    <mergeCell ref="B38:G38"/>
    <mergeCell ref="K38:L38"/>
    <mergeCell ref="I39:I43"/>
    <mergeCell ref="K39:L39"/>
    <mergeCell ref="A40:A44"/>
    <mergeCell ref="K40:L40"/>
    <mergeCell ref="K41:L41"/>
    <mergeCell ref="K42:L42"/>
    <mergeCell ref="K43:L43"/>
    <mergeCell ref="H44:I44"/>
    <mergeCell ref="K44:L44"/>
    <mergeCell ref="H29:I29"/>
    <mergeCell ref="K29:L29"/>
    <mergeCell ref="A30:A31"/>
    <mergeCell ref="B30:G30"/>
    <mergeCell ref="K30:L30"/>
    <mergeCell ref="I31:I35"/>
    <mergeCell ref="K31:L31"/>
    <mergeCell ref="A32:A36"/>
    <mergeCell ref="K32:L32"/>
    <mergeCell ref="K33:L33"/>
    <mergeCell ref="K34:L34"/>
    <mergeCell ref="K35:L35"/>
    <mergeCell ref="H36:I36"/>
    <mergeCell ref="K36:L36"/>
    <mergeCell ref="H12:I12"/>
    <mergeCell ref="H13:I13"/>
    <mergeCell ref="A14:A15"/>
    <mergeCell ref="B14:G14"/>
    <mergeCell ref="I15:I27"/>
    <mergeCell ref="A16:A28"/>
    <mergeCell ref="K27:L27"/>
    <mergeCell ref="H28:I28"/>
    <mergeCell ref="K28:L28"/>
    <mergeCell ref="A1:G1"/>
    <mergeCell ref="H1:I1"/>
    <mergeCell ref="A2:A3"/>
    <mergeCell ref="B2:G2"/>
    <mergeCell ref="K2:L2"/>
    <mergeCell ref="K3:L3"/>
    <mergeCell ref="A4:A11"/>
    <mergeCell ref="I4:I11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1695-0A82-4B62-84FB-23988BE87084}">
  <dimension ref="A1:J66"/>
  <sheetViews>
    <sheetView workbookViewId="0">
      <selection activeCell="D4" sqref="D4"/>
    </sheetView>
  </sheetViews>
  <sheetFormatPr defaultColWidth="11.42578125" defaultRowHeight="14.45"/>
  <cols>
    <col min="2" max="2" width="26.5703125" bestFit="1" customWidth="1"/>
    <col min="4" max="6" width="11.85546875" bestFit="1" customWidth="1"/>
    <col min="7" max="7" width="13.28515625" bestFit="1" customWidth="1"/>
    <col min="9" max="9" width="14.7109375" customWidth="1"/>
    <col min="10" max="10" width="11.5703125" bestFit="1" customWidth="1"/>
  </cols>
  <sheetData>
    <row r="1" spans="1:9" ht="15" thickBot="1">
      <c r="A1" s="31" t="s">
        <v>128</v>
      </c>
    </row>
    <row r="2" spans="1:9">
      <c r="A2" s="209" t="s">
        <v>4</v>
      </c>
      <c r="B2" s="196" t="s">
        <v>65</v>
      </c>
      <c r="C2" s="197"/>
      <c r="D2" s="197"/>
      <c r="E2" s="197"/>
      <c r="F2" s="197"/>
      <c r="G2" s="198"/>
      <c r="H2" s="2"/>
      <c r="I2" s="1"/>
    </row>
    <row r="3" spans="1:9" ht="43.5">
      <c r="A3" s="210"/>
      <c r="B3" s="12" t="s">
        <v>66</v>
      </c>
      <c r="C3" s="13" t="s">
        <v>67</v>
      </c>
      <c r="D3" s="14" t="s">
        <v>68</v>
      </c>
      <c r="E3" s="14" t="s">
        <v>69</v>
      </c>
      <c r="F3" s="14" t="s">
        <v>70</v>
      </c>
      <c r="G3" s="15" t="s">
        <v>71</v>
      </c>
      <c r="H3" s="16"/>
      <c r="I3" s="5" t="s">
        <v>9</v>
      </c>
    </row>
    <row r="4" spans="1:9" ht="159.6">
      <c r="A4" s="207" t="s">
        <v>129</v>
      </c>
      <c r="B4" s="7" t="s">
        <v>57</v>
      </c>
      <c r="C4" s="33" t="s">
        <v>130</v>
      </c>
      <c r="D4" s="21">
        <v>700000</v>
      </c>
      <c r="E4" s="21">
        <v>700000</v>
      </c>
      <c r="F4" s="21">
        <v>700000</v>
      </c>
      <c r="G4" s="21">
        <v>2100000</v>
      </c>
      <c r="H4" s="17"/>
      <c r="I4" s="222"/>
    </row>
    <row r="5" spans="1:9">
      <c r="A5" s="207"/>
      <c r="B5" s="7"/>
      <c r="C5" s="18"/>
      <c r="D5" s="18"/>
      <c r="E5" s="18"/>
      <c r="F5" s="18"/>
      <c r="G5" s="18" t="s">
        <v>74</v>
      </c>
      <c r="H5" s="17"/>
      <c r="I5" s="223"/>
    </row>
    <row r="6" spans="1:9">
      <c r="A6" s="207"/>
      <c r="B6" s="7"/>
      <c r="C6" s="18"/>
      <c r="D6" s="18"/>
      <c r="E6" s="18"/>
      <c r="F6" s="18"/>
      <c r="G6" s="18" t="s">
        <v>74</v>
      </c>
      <c r="H6" s="17"/>
      <c r="I6" s="223"/>
    </row>
    <row r="7" spans="1:9" ht="15" thickBot="1">
      <c r="A7" s="207"/>
      <c r="B7" s="7" t="s">
        <v>131</v>
      </c>
      <c r="C7" s="18"/>
      <c r="D7" s="75">
        <v>216000</v>
      </c>
      <c r="E7" s="76">
        <v>216000</v>
      </c>
      <c r="F7" s="77">
        <v>216000</v>
      </c>
      <c r="G7" s="78">
        <f>D7+E7+F7</f>
        <v>648000</v>
      </c>
      <c r="H7" s="17"/>
      <c r="I7" s="223"/>
    </row>
    <row r="8" spans="1:9">
      <c r="A8" s="207"/>
      <c r="B8" s="19" t="s">
        <v>83</v>
      </c>
      <c r="C8" s="20"/>
      <c r="D8" s="25">
        <f>SUM(D4:D7)</f>
        <v>916000</v>
      </c>
      <c r="E8" s="21">
        <f>SUM(E4:E7)</f>
        <v>916000</v>
      </c>
      <c r="F8" s="21">
        <f>SUM(F4:F7)</f>
        <v>916000</v>
      </c>
      <c r="G8" s="21">
        <f>SUM(G4:G7)</f>
        <v>2748000</v>
      </c>
      <c r="H8" s="17"/>
      <c r="I8" s="224"/>
    </row>
    <row r="9" spans="1:9" ht="15" thickBot="1">
      <c r="A9" s="1"/>
      <c r="B9" s="1"/>
      <c r="C9" s="17"/>
      <c r="D9" s="17"/>
      <c r="E9" s="1"/>
      <c r="F9" s="1"/>
      <c r="G9" s="1"/>
      <c r="H9" s="208"/>
      <c r="I9" s="208"/>
    </row>
    <row r="10" spans="1:9">
      <c r="A10" s="209" t="s">
        <v>4</v>
      </c>
      <c r="B10" s="196" t="s">
        <v>65</v>
      </c>
      <c r="C10" s="197"/>
      <c r="D10" s="197"/>
      <c r="E10" s="197"/>
      <c r="F10" s="197"/>
      <c r="G10" s="198"/>
      <c r="H10" s="2"/>
      <c r="I10" s="1"/>
    </row>
    <row r="11" spans="1:9" ht="43.5">
      <c r="A11" s="210"/>
      <c r="B11" s="12" t="s">
        <v>66</v>
      </c>
      <c r="C11" s="13" t="s">
        <v>67</v>
      </c>
      <c r="D11" s="14" t="s">
        <v>68</v>
      </c>
      <c r="E11" s="14" t="s">
        <v>69</v>
      </c>
      <c r="F11" s="14" t="s">
        <v>70</v>
      </c>
      <c r="G11" s="15" t="s">
        <v>71</v>
      </c>
      <c r="H11" s="16"/>
      <c r="I11" s="5" t="s">
        <v>9</v>
      </c>
    </row>
    <row r="12" spans="1:9" ht="144.94999999999999">
      <c r="A12" s="207" t="s">
        <v>132</v>
      </c>
      <c r="B12" s="7" t="s">
        <v>57</v>
      </c>
      <c r="C12" s="33" t="s">
        <v>133</v>
      </c>
      <c r="D12" s="21">
        <v>3400000</v>
      </c>
      <c r="E12" s="21">
        <v>3400000</v>
      </c>
      <c r="F12" s="21">
        <v>3400000</v>
      </c>
      <c r="G12" s="21">
        <f>SUM(D12:F12)</f>
        <v>10200000</v>
      </c>
      <c r="H12" s="17"/>
      <c r="I12" s="222"/>
    </row>
    <row r="13" spans="1:9">
      <c r="A13" s="207"/>
      <c r="B13" s="7"/>
      <c r="C13" s="18"/>
      <c r="D13" s="18"/>
      <c r="E13" s="18"/>
      <c r="F13" s="18"/>
      <c r="G13" s="18"/>
      <c r="H13" s="17"/>
      <c r="I13" s="223"/>
    </row>
    <row r="14" spans="1:9">
      <c r="A14" s="207"/>
      <c r="B14" s="7"/>
      <c r="C14" s="18"/>
      <c r="D14" s="18"/>
      <c r="E14" s="18"/>
      <c r="F14" s="18"/>
      <c r="G14" s="18"/>
      <c r="H14" s="17"/>
      <c r="I14" s="223"/>
    </row>
    <row r="15" spans="1:9" ht="15" thickBot="1">
      <c r="A15" s="207"/>
      <c r="B15" s="7" t="s">
        <v>131</v>
      </c>
      <c r="C15" s="18"/>
      <c r="D15" s="27">
        <v>4052000</v>
      </c>
      <c r="E15" s="29">
        <v>4052000</v>
      </c>
      <c r="F15" s="30">
        <v>4052000</v>
      </c>
      <c r="G15" s="21">
        <f>SUM(D15:F15)</f>
        <v>12156000</v>
      </c>
      <c r="H15" s="17"/>
      <c r="I15" s="223"/>
    </row>
    <row r="16" spans="1:9">
      <c r="A16" s="207"/>
      <c r="B16" s="19" t="s">
        <v>83</v>
      </c>
      <c r="C16" s="20"/>
      <c r="D16" s="25">
        <f>D12+D15</f>
        <v>7452000</v>
      </c>
      <c r="E16" s="21">
        <f>E12+E15</f>
        <v>7452000</v>
      </c>
      <c r="F16" s="21">
        <f>F12+F15</f>
        <v>7452000</v>
      </c>
      <c r="G16" s="21">
        <f>G12+G15</f>
        <v>22356000</v>
      </c>
      <c r="H16" s="17"/>
      <c r="I16" s="224"/>
    </row>
    <row r="17" spans="1:9" ht="15" thickBot="1">
      <c r="A17" s="1"/>
      <c r="B17" s="1"/>
      <c r="C17" s="1"/>
      <c r="D17" s="1"/>
      <c r="E17" s="1"/>
      <c r="F17" s="1"/>
      <c r="G17" s="1"/>
      <c r="H17" s="208"/>
      <c r="I17" s="208"/>
    </row>
    <row r="18" spans="1:9">
      <c r="A18" s="209" t="s">
        <v>4</v>
      </c>
      <c r="B18" s="196" t="s">
        <v>65</v>
      </c>
      <c r="C18" s="197"/>
      <c r="D18" s="197"/>
      <c r="E18" s="197"/>
      <c r="F18" s="197"/>
      <c r="G18" s="198"/>
      <c r="H18" s="2"/>
      <c r="I18" s="1"/>
    </row>
    <row r="19" spans="1:9" ht="43.5">
      <c r="A19" s="210"/>
      <c r="B19" s="12" t="s">
        <v>66</v>
      </c>
      <c r="C19" s="13" t="s">
        <v>67</v>
      </c>
      <c r="D19" s="14" t="s">
        <v>68</v>
      </c>
      <c r="E19" s="14" t="s">
        <v>69</v>
      </c>
      <c r="F19" s="14" t="s">
        <v>70</v>
      </c>
      <c r="G19" s="15" t="s">
        <v>71</v>
      </c>
      <c r="H19" s="16"/>
      <c r="I19" s="5" t="s">
        <v>9</v>
      </c>
    </row>
    <row r="20" spans="1:9" ht="87">
      <c r="A20" s="207" t="s">
        <v>134</v>
      </c>
      <c r="B20" s="7" t="s">
        <v>57</v>
      </c>
      <c r="C20" s="33" t="s">
        <v>135</v>
      </c>
      <c r="D20" s="21">
        <v>600000</v>
      </c>
      <c r="E20" s="21">
        <v>600000</v>
      </c>
      <c r="F20" s="21">
        <v>600000</v>
      </c>
      <c r="G20" s="21">
        <f>D20+E20+F20</f>
        <v>1800000</v>
      </c>
      <c r="H20" s="17"/>
      <c r="I20" s="222"/>
    </row>
    <row r="21" spans="1:9">
      <c r="A21" s="207"/>
      <c r="B21" s="7"/>
      <c r="C21" s="18"/>
      <c r="D21" s="18"/>
      <c r="E21" s="18"/>
      <c r="F21" s="18"/>
      <c r="G21" s="18"/>
      <c r="H21" s="17"/>
      <c r="I21" s="223"/>
    </row>
    <row r="22" spans="1:9">
      <c r="A22" s="207"/>
      <c r="B22" s="7"/>
      <c r="C22" s="18"/>
      <c r="D22" s="18"/>
      <c r="E22" s="18"/>
      <c r="F22" s="18"/>
      <c r="G22" s="18"/>
      <c r="H22" s="17"/>
      <c r="I22" s="223"/>
    </row>
    <row r="23" spans="1:9" ht="15" thickBot="1">
      <c r="A23" s="207"/>
      <c r="B23" s="7" t="s">
        <v>131</v>
      </c>
      <c r="C23" s="18"/>
      <c r="D23" s="75">
        <v>432000</v>
      </c>
      <c r="E23" s="76">
        <v>432000</v>
      </c>
      <c r="F23" s="77">
        <v>432000</v>
      </c>
      <c r="G23" s="78">
        <f>D23+E23+F23</f>
        <v>1296000</v>
      </c>
      <c r="H23" s="17"/>
      <c r="I23" s="223"/>
    </row>
    <row r="24" spans="1:9">
      <c r="A24" s="207"/>
      <c r="B24" s="19" t="s">
        <v>83</v>
      </c>
      <c r="C24" s="20"/>
      <c r="D24" s="25">
        <f>D20+D23</f>
        <v>1032000</v>
      </c>
      <c r="E24" s="21">
        <f>E20+E23</f>
        <v>1032000</v>
      </c>
      <c r="F24" s="21">
        <f>F20+F23</f>
        <v>1032000</v>
      </c>
      <c r="G24" s="21">
        <f>G20+G23</f>
        <v>3096000</v>
      </c>
      <c r="H24" s="17"/>
      <c r="I24" s="224"/>
    </row>
    <row r="26" spans="1:9">
      <c r="A26" s="31" t="s">
        <v>136</v>
      </c>
    </row>
    <row r="27" spans="1:9" ht="15" thickBot="1"/>
    <row r="28" spans="1:9">
      <c r="A28" s="209" t="s">
        <v>4</v>
      </c>
      <c r="B28" s="196" t="s">
        <v>65</v>
      </c>
      <c r="C28" s="197"/>
      <c r="D28" s="197"/>
      <c r="E28" s="197"/>
      <c r="F28" s="197"/>
      <c r="G28" s="198"/>
      <c r="H28" s="2"/>
      <c r="I28" s="1"/>
    </row>
    <row r="29" spans="1:9" ht="43.5">
      <c r="A29" s="210"/>
      <c r="B29" s="12" t="s">
        <v>66</v>
      </c>
      <c r="C29" s="13" t="s">
        <v>67</v>
      </c>
      <c r="D29" s="14" t="s">
        <v>68</v>
      </c>
      <c r="E29" s="14" t="s">
        <v>69</v>
      </c>
      <c r="F29" s="14" t="s">
        <v>70</v>
      </c>
      <c r="G29" s="15" t="s">
        <v>71</v>
      </c>
      <c r="H29" s="16"/>
      <c r="I29" s="5" t="s">
        <v>9</v>
      </c>
    </row>
    <row r="30" spans="1:9" ht="38.1" customHeight="1">
      <c r="A30" s="207" t="s">
        <v>137</v>
      </c>
      <c r="B30" s="7" t="s">
        <v>57</v>
      </c>
      <c r="C30" s="18" t="s">
        <v>138</v>
      </c>
      <c r="D30" s="21">
        <v>1750000</v>
      </c>
      <c r="E30" s="21">
        <v>1750000</v>
      </c>
      <c r="F30" s="21">
        <v>1750000</v>
      </c>
      <c r="G30" s="21">
        <v>5250000</v>
      </c>
      <c r="H30" s="17"/>
      <c r="I30" s="215">
        <v>300000</v>
      </c>
    </row>
    <row r="31" spans="1:9">
      <c r="A31" s="207"/>
      <c r="B31" s="7"/>
      <c r="C31" s="18" t="s">
        <v>139</v>
      </c>
      <c r="D31" s="18"/>
      <c r="E31" s="18"/>
      <c r="F31" s="18"/>
      <c r="G31" s="18" t="s">
        <v>76</v>
      </c>
      <c r="H31" s="17"/>
      <c r="I31" s="216"/>
    </row>
    <row r="32" spans="1:9">
      <c r="A32" s="207"/>
      <c r="B32" s="7"/>
      <c r="C32" s="18" t="s">
        <v>140</v>
      </c>
      <c r="D32" s="18"/>
      <c r="E32" s="18"/>
      <c r="F32" s="18"/>
      <c r="G32" s="18"/>
      <c r="H32" s="17"/>
      <c r="I32" s="216"/>
    </row>
    <row r="33" spans="1:10">
      <c r="A33" s="207"/>
      <c r="B33" s="7"/>
      <c r="C33" s="18" t="s">
        <v>141</v>
      </c>
      <c r="D33" s="18"/>
      <c r="E33" s="18"/>
      <c r="F33" s="18"/>
      <c r="G33" s="18" t="s">
        <v>76</v>
      </c>
      <c r="H33" s="17"/>
      <c r="I33" s="216"/>
    </row>
    <row r="34" spans="1:10" ht="15" thickBot="1">
      <c r="A34" s="207"/>
      <c r="B34" s="7" t="s">
        <v>131</v>
      </c>
      <c r="C34" s="18"/>
      <c r="D34" s="27">
        <v>1750000</v>
      </c>
      <c r="E34" s="29">
        <v>1750000</v>
      </c>
      <c r="F34" s="30">
        <v>1750000</v>
      </c>
      <c r="G34" s="21">
        <v>5250000</v>
      </c>
      <c r="H34" s="17"/>
      <c r="I34" s="216"/>
    </row>
    <row r="35" spans="1:10">
      <c r="A35" s="207"/>
      <c r="B35" s="19" t="s">
        <v>83</v>
      </c>
      <c r="C35" s="20"/>
      <c r="D35" s="25">
        <v>3500000</v>
      </c>
      <c r="E35" s="21">
        <v>3500000</v>
      </c>
      <c r="F35" s="21">
        <v>3500000</v>
      </c>
      <c r="G35" s="21">
        <v>10500000</v>
      </c>
      <c r="H35" s="17"/>
      <c r="I35" s="217"/>
      <c r="J35" s="96">
        <f>I30/D35</f>
        <v>8.5714285714285715E-2</v>
      </c>
    </row>
    <row r="36" spans="1:10" ht="15" thickBot="1"/>
    <row r="37" spans="1:10">
      <c r="A37" s="209" t="s">
        <v>4</v>
      </c>
      <c r="B37" s="196" t="s">
        <v>65</v>
      </c>
      <c r="C37" s="197"/>
      <c r="D37" s="197"/>
      <c r="E37" s="197"/>
      <c r="F37" s="197"/>
      <c r="G37" s="198"/>
      <c r="H37" s="2"/>
      <c r="I37" s="1"/>
    </row>
    <row r="38" spans="1:10" ht="43.5">
      <c r="A38" s="210"/>
      <c r="B38" s="12" t="s">
        <v>66</v>
      </c>
      <c r="C38" s="13" t="s">
        <v>67</v>
      </c>
      <c r="D38" s="14" t="s">
        <v>68</v>
      </c>
      <c r="E38" s="14" t="s">
        <v>69</v>
      </c>
      <c r="F38" s="14" t="s">
        <v>70</v>
      </c>
      <c r="G38" s="15" t="s">
        <v>71</v>
      </c>
      <c r="H38" s="16"/>
      <c r="I38" s="5" t="s">
        <v>9</v>
      </c>
    </row>
    <row r="39" spans="1:10" ht="38.1" customHeight="1">
      <c r="A39" s="207" t="s">
        <v>142</v>
      </c>
      <c r="B39" s="7" t="s">
        <v>57</v>
      </c>
      <c r="C39" s="18" t="s">
        <v>138</v>
      </c>
      <c r="D39" s="21">
        <v>1350000</v>
      </c>
      <c r="E39" s="21">
        <v>1350000</v>
      </c>
      <c r="F39" s="21">
        <v>1350000</v>
      </c>
      <c r="G39" s="21">
        <v>4050000</v>
      </c>
      <c r="H39" s="17"/>
      <c r="I39" s="215">
        <v>300000</v>
      </c>
    </row>
    <row r="40" spans="1:10">
      <c r="A40" s="207"/>
      <c r="B40" s="7"/>
      <c r="C40" s="10"/>
      <c r="D40" s="18"/>
      <c r="E40" s="18"/>
      <c r="F40" s="18"/>
      <c r="G40" s="18" t="s">
        <v>76</v>
      </c>
      <c r="H40" s="17"/>
      <c r="I40" s="216"/>
    </row>
    <row r="41" spans="1:10">
      <c r="A41" s="207"/>
      <c r="B41" s="7"/>
      <c r="C41" s="10"/>
      <c r="D41" s="18"/>
      <c r="E41" s="18"/>
      <c r="F41" s="18"/>
      <c r="G41" s="18"/>
      <c r="H41" s="17"/>
      <c r="I41" s="216"/>
    </row>
    <row r="42" spans="1:10">
      <c r="A42" s="207"/>
      <c r="B42" s="7"/>
      <c r="C42" s="10"/>
      <c r="D42" s="18"/>
      <c r="E42" s="18"/>
      <c r="F42" s="18"/>
      <c r="G42" s="18"/>
      <c r="H42" s="17"/>
      <c r="I42" s="216"/>
    </row>
    <row r="43" spans="1:10">
      <c r="A43" s="207"/>
      <c r="B43" s="7"/>
      <c r="C43" s="10"/>
      <c r="D43" s="18"/>
      <c r="E43" s="18"/>
      <c r="F43" s="18"/>
      <c r="G43" s="18" t="s">
        <v>76</v>
      </c>
      <c r="H43" s="17"/>
      <c r="I43" s="216"/>
    </row>
    <row r="44" spans="1:10" ht="15" thickBot="1">
      <c r="A44" s="207"/>
      <c r="B44" s="7" t="s">
        <v>131</v>
      </c>
      <c r="C44" s="18"/>
      <c r="D44" s="27">
        <v>1350000</v>
      </c>
      <c r="E44" s="29">
        <v>1350000</v>
      </c>
      <c r="F44" s="30">
        <v>1350000</v>
      </c>
      <c r="G44" s="21">
        <v>4050000</v>
      </c>
      <c r="H44" s="17"/>
      <c r="I44" s="216"/>
    </row>
    <row r="45" spans="1:10">
      <c r="A45" s="207"/>
      <c r="B45" s="19" t="s">
        <v>83</v>
      </c>
      <c r="C45" s="20"/>
      <c r="D45" s="25">
        <v>2700000</v>
      </c>
      <c r="E45" s="21">
        <v>2700000</v>
      </c>
      <c r="F45" s="21">
        <v>2700000</v>
      </c>
      <c r="G45" s="21">
        <v>8100000</v>
      </c>
      <c r="H45" s="17"/>
      <c r="I45" s="217"/>
      <c r="J45" s="96">
        <f>I39/D45</f>
        <v>0.1111111111111111</v>
      </c>
    </row>
    <row r="46" spans="1:10" ht="15" thickBot="1"/>
    <row r="47" spans="1:10">
      <c r="A47" s="209" t="s">
        <v>4</v>
      </c>
      <c r="B47" s="196" t="s">
        <v>65</v>
      </c>
      <c r="C47" s="197"/>
      <c r="D47" s="197"/>
      <c r="E47" s="197"/>
      <c r="F47" s="197"/>
      <c r="G47" s="198"/>
      <c r="H47" s="2"/>
      <c r="I47" s="1"/>
    </row>
    <row r="48" spans="1:10" ht="43.5">
      <c r="A48" s="214"/>
      <c r="B48" s="12" t="s">
        <v>66</v>
      </c>
      <c r="C48" s="13" t="s">
        <v>67</v>
      </c>
      <c r="D48" s="14" t="s">
        <v>68</v>
      </c>
      <c r="E48" s="14" t="s">
        <v>69</v>
      </c>
      <c r="F48" s="14" t="s">
        <v>70</v>
      </c>
      <c r="G48" s="15" t="s">
        <v>71</v>
      </c>
      <c r="H48" s="16"/>
      <c r="I48" s="5" t="s">
        <v>9</v>
      </c>
      <c r="J48" s="32">
        <v>0.1</v>
      </c>
    </row>
    <row r="49" spans="1:10" ht="99.95" customHeight="1">
      <c r="A49" s="206" t="s">
        <v>143</v>
      </c>
      <c r="B49" s="7" t="s">
        <v>144</v>
      </c>
      <c r="C49" s="18" t="s">
        <v>145</v>
      </c>
      <c r="D49" s="21">
        <v>450000</v>
      </c>
      <c r="E49" s="21">
        <v>450000</v>
      </c>
      <c r="F49" s="21">
        <v>500000</v>
      </c>
      <c r="G49" s="18"/>
      <c r="H49" s="17"/>
      <c r="I49" s="34" t="s">
        <v>146</v>
      </c>
      <c r="J49" s="8">
        <f>D54*0.1</f>
        <v>90000</v>
      </c>
    </row>
    <row r="50" spans="1:10" ht="14.45" customHeight="1">
      <c r="A50" s="207"/>
      <c r="B50" s="7"/>
      <c r="C50" s="18"/>
      <c r="D50" s="18"/>
      <c r="E50" s="18"/>
      <c r="F50" s="18"/>
      <c r="G50" s="18"/>
      <c r="H50" s="17"/>
      <c r="I50" s="35" t="s">
        <v>147</v>
      </c>
    </row>
    <row r="51" spans="1:10">
      <c r="A51" s="207"/>
      <c r="B51" s="7" t="s">
        <v>148</v>
      </c>
      <c r="C51" s="18"/>
      <c r="D51" s="18"/>
      <c r="E51" s="21">
        <v>50000</v>
      </c>
      <c r="F51" s="21">
        <v>50000</v>
      </c>
      <c r="G51" s="18"/>
      <c r="H51" s="17"/>
      <c r="I51" s="35"/>
    </row>
    <row r="52" spans="1:10">
      <c r="A52" s="207"/>
      <c r="B52" s="18" t="s">
        <v>149</v>
      </c>
      <c r="C52" s="9"/>
      <c r="D52" s="21">
        <v>75000</v>
      </c>
      <c r="E52" s="11">
        <v>50000</v>
      </c>
      <c r="F52" s="11">
        <v>50000</v>
      </c>
      <c r="G52" s="18"/>
      <c r="H52" s="17"/>
      <c r="I52" s="35"/>
    </row>
    <row r="53" spans="1:10" ht="15" thickBot="1">
      <c r="A53" s="207"/>
      <c r="B53" s="7" t="s">
        <v>28</v>
      </c>
      <c r="C53" s="9"/>
      <c r="D53" s="21">
        <v>375000</v>
      </c>
      <c r="E53" s="21">
        <v>350000</v>
      </c>
      <c r="F53" s="21">
        <v>400000</v>
      </c>
      <c r="G53" s="18"/>
      <c r="H53" s="17"/>
      <c r="I53" s="35"/>
    </row>
    <row r="54" spans="1:10">
      <c r="A54" s="207"/>
      <c r="B54" s="19" t="s">
        <v>83</v>
      </c>
      <c r="C54" s="18"/>
      <c r="D54" s="25">
        <v>900000</v>
      </c>
      <c r="E54" s="21">
        <v>900000</v>
      </c>
      <c r="F54" s="21">
        <v>1000000</v>
      </c>
      <c r="G54" s="18"/>
      <c r="H54" s="17"/>
      <c r="I54" s="35"/>
    </row>
    <row r="55" spans="1:10" ht="15" thickBot="1"/>
    <row r="56" spans="1:10">
      <c r="A56" s="209" t="s">
        <v>4</v>
      </c>
      <c r="B56" s="196" t="s">
        <v>65</v>
      </c>
      <c r="C56" s="197"/>
      <c r="D56" s="197"/>
      <c r="E56" s="197"/>
      <c r="F56" s="197"/>
      <c r="G56" s="198"/>
      <c r="H56" s="2"/>
      <c r="I56" s="1"/>
    </row>
    <row r="57" spans="1:10" ht="43.5">
      <c r="A57" s="214"/>
      <c r="B57" s="12" t="s">
        <v>66</v>
      </c>
      <c r="C57" s="13" t="s">
        <v>67</v>
      </c>
      <c r="D57" s="14" t="s">
        <v>68</v>
      </c>
      <c r="E57" s="14" t="s">
        <v>69</v>
      </c>
      <c r="F57" s="14" t="s">
        <v>70</v>
      </c>
      <c r="G57" s="15" t="s">
        <v>71</v>
      </c>
      <c r="H57" s="16"/>
      <c r="I57" s="5" t="s">
        <v>9</v>
      </c>
      <c r="J57" s="32">
        <v>0.2</v>
      </c>
    </row>
    <row r="58" spans="1:10" ht="24.6" customHeight="1">
      <c r="A58" s="206" t="s">
        <v>150</v>
      </c>
      <c r="B58" s="7" t="s">
        <v>151</v>
      </c>
      <c r="C58" s="18" t="s">
        <v>152</v>
      </c>
      <c r="D58" s="21">
        <v>1100000</v>
      </c>
      <c r="E58" s="21">
        <v>1100000</v>
      </c>
      <c r="F58" s="21">
        <v>1250000</v>
      </c>
      <c r="G58" s="21">
        <v>3450000</v>
      </c>
      <c r="H58" s="17"/>
      <c r="I58" s="34" t="s">
        <v>153</v>
      </c>
      <c r="J58" s="8">
        <f>D63*0.2</f>
        <v>440000</v>
      </c>
    </row>
    <row r="59" spans="1:10" ht="24.6" customHeight="1">
      <c r="A59" s="207"/>
      <c r="B59" s="7"/>
      <c r="C59" s="18"/>
      <c r="D59" s="18"/>
      <c r="E59" s="18"/>
      <c r="F59" s="18"/>
      <c r="G59" s="18" t="s">
        <v>74</v>
      </c>
      <c r="H59" s="17"/>
      <c r="I59" s="35" t="s">
        <v>154</v>
      </c>
    </row>
    <row r="60" spans="1:10">
      <c r="A60" s="207"/>
      <c r="B60" s="7" t="s">
        <v>148</v>
      </c>
      <c r="C60" s="18"/>
      <c r="D60" s="18"/>
      <c r="E60" s="21">
        <v>115000</v>
      </c>
      <c r="F60" s="21">
        <v>150000</v>
      </c>
      <c r="G60" s="21">
        <v>265000</v>
      </c>
      <c r="H60" s="17"/>
      <c r="I60" s="35"/>
    </row>
    <row r="61" spans="1:10">
      <c r="A61" s="207"/>
      <c r="B61" s="18" t="s">
        <v>149</v>
      </c>
      <c r="C61" s="9"/>
      <c r="D61" s="21">
        <v>225000</v>
      </c>
      <c r="E61" s="21">
        <v>115000</v>
      </c>
      <c r="F61" s="11">
        <v>150000</v>
      </c>
      <c r="G61" s="18"/>
      <c r="H61" s="17"/>
      <c r="I61" s="35"/>
    </row>
    <row r="62" spans="1:10" ht="15" thickBot="1">
      <c r="A62" s="207"/>
      <c r="B62" s="7" t="s">
        <v>28</v>
      </c>
      <c r="C62" s="9"/>
      <c r="D62" s="21">
        <v>875000</v>
      </c>
      <c r="E62" s="21">
        <v>870000</v>
      </c>
      <c r="F62" s="21">
        <v>950000</v>
      </c>
      <c r="G62" s="21">
        <v>2695000</v>
      </c>
      <c r="H62" s="17"/>
      <c r="I62" s="35"/>
    </row>
    <row r="63" spans="1:10">
      <c r="A63" s="207"/>
      <c r="B63" s="19" t="s">
        <v>83</v>
      </c>
      <c r="C63" s="18"/>
      <c r="D63" s="25">
        <v>2200000</v>
      </c>
      <c r="E63" s="21">
        <v>2200000</v>
      </c>
      <c r="F63" s="21">
        <v>2500000</v>
      </c>
      <c r="G63" s="21">
        <v>6410000</v>
      </c>
      <c r="H63" s="17"/>
      <c r="I63" s="35"/>
    </row>
    <row r="64" spans="1:10">
      <c r="A64" s="36"/>
      <c r="B64" s="17"/>
      <c r="C64" s="17"/>
      <c r="D64" s="37"/>
      <c r="E64" s="37"/>
      <c r="F64" s="37"/>
      <c r="G64" s="37"/>
      <c r="H64" s="17"/>
      <c r="I64" s="16"/>
    </row>
    <row r="65" spans="1:9">
      <c r="A65" s="36"/>
      <c r="B65" s="17"/>
      <c r="C65" s="17"/>
      <c r="D65" s="37"/>
      <c r="E65" s="37"/>
      <c r="F65" s="37"/>
      <c r="G65" s="37"/>
      <c r="H65" s="17"/>
      <c r="I65" s="16"/>
    </row>
    <row r="66" spans="1:9">
      <c r="A66" s="31"/>
    </row>
  </sheetData>
  <sheetProtection algorithmName="SHA-512" hashValue="+XEn5w1EriePOkhvbrO4O0FaOfm05jH+tIC951VdIQU1qvH/K41yK5KZDVn1+VHuowoqunjePh9lDyJ3dmUpEA==" saltValue="HQpGJqnXQKrgr8hBZ+PENQ==" spinCount="100000" sheet="1" objects="1" scenarios="1"/>
  <mergeCells count="28">
    <mergeCell ref="I4:I8"/>
    <mergeCell ref="H9:I9"/>
    <mergeCell ref="A10:A11"/>
    <mergeCell ref="B10:G10"/>
    <mergeCell ref="A2:A3"/>
    <mergeCell ref="B2:G2"/>
    <mergeCell ref="A4:A8"/>
    <mergeCell ref="A18:A19"/>
    <mergeCell ref="B18:G18"/>
    <mergeCell ref="A12:A16"/>
    <mergeCell ref="I12:I16"/>
    <mergeCell ref="H17:I17"/>
    <mergeCell ref="I39:I45"/>
    <mergeCell ref="A47:A48"/>
    <mergeCell ref="B47:G47"/>
    <mergeCell ref="A20:A24"/>
    <mergeCell ref="I20:I24"/>
    <mergeCell ref="A28:A29"/>
    <mergeCell ref="B28:G28"/>
    <mergeCell ref="A30:A35"/>
    <mergeCell ref="I30:I35"/>
    <mergeCell ref="A49:A54"/>
    <mergeCell ref="A56:A57"/>
    <mergeCell ref="B56:G56"/>
    <mergeCell ref="A58:A63"/>
    <mergeCell ref="A37:A38"/>
    <mergeCell ref="B37:G37"/>
    <mergeCell ref="A39:A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49AC-4354-46B1-A1ED-5706E369B746}">
  <dimension ref="A1:J51"/>
  <sheetViews>
    <sheetView topLeftCell="A10" workbookViewId="0">
      <selection activeCell="J6" sqref="J6"/>
    </sheetView>
  </sheetViews>
  <sheetFormatPr defaultColWidth="11.42578125" defaultRowHeight="14.45"/>
  <cols>
    <col min="2" max="2" width="26.5703125" bestFit="1" customWidth="1"/>
    <col min="3" max="3" width="7.7109375" bestFit="1" customWidth="1"/>
    <col min="4" max="6" width="11.5703125" bestFit="1" customWidth="1"/>
    <col min="7" max="7" width="14.28515625" customWidth="1"/>
    <col min="9" max="9" width="11.5703125" bestFit="1" customWidth="1"/>
  </cols>
  <sheetData>
    <row r="1" spans="1:10">
      <c r="A1" s="209" t="s">
        <v>4</v>
      </c>
      <c r="B1" s="196" t="s">
        <v>65</v>
      </c>
      <c r="C1" s="197"/>
      <c r="D1" s="197"/>
      <c r="E1" s="197"/>
      <c r="F1" s="197"/>
      <c r="G1" s="198"/>
      <c r="H1" s="2"/>
      <c r="I1" s="1"/>
    </row>
    <row r="2" spans="1:10" ht="43.5">
      <c r="A2" s="210"/>
      <c r="B2" s="12" t="s">
        <v>66</v>
      </c>
      <c r="C2" s="13" t="s">
        <v>67</v>
      </c>
      <c r="D2" s="14" t="s">
        <v>68</v>
      </c>
      <c r="E2" s="14" t="s">
        <v>69</v>
      </c>
      <c r="F2" s="14" t="s">
        <v>70</v>
      </c>
      <c r="G2" s="15" t="s">
        <v>71</v>
      </c>
      <c r="H2" s="16"/>
      <c r="I2" s="5" t="s">
        <v>9</v>
      </c>
    </row>
    <row r="3" spans="1:10">
      <c r="A3" s="207" t="s">
        <v>155</v>
      </c>
      <c r="B3" s="7" t="s">
        <v>156</v>
      </c>
      <c r="C3" s="9"/>
      <c r="D3" s="11">
        <v>1600000</v>
      </c>
      <c r="E3" s="11">
        <v>1600000</v>
      </c>
      <c r="F3" s="11">
        <v>1600000</v>
      </c>
      <c r="G3" s="11">
        <v>4800000</v>
      </c>
      <c r="H3" s="17"/>
      <c r="I3" s="222" t="s">
        <v>157</v>
      </c>
    </row>
    <row r="4" spans="1:10">
      <c r="A4" s="207"/>
      <c r="B4" s="7" t="s">
        <v>158</v>
      </c>
      <c r="C4" s="10"/>
      <c r="D4" s="11">
        <v>81765</v>
      </c>
      <c r="E4" s="11">
        <v>81765</v>
      </c>
      <c r="F4" s="11">
        <v>81765</v>
      </c>
      <c r="G4" s="11">
        <v>245295</v>
      </c>
      <c r="H4" s="17"/>
      <c r="I4" s="223"/>
    </row>
    <row r="5" spans="1:10">
      <c r="A5" s="207"/>
      <c r="B5" s="7" t="s">
        <v>28</v>
      </c>
      <c r="C5" s="18"/>
      <c r="D5" s="11">
        <v>1600000</v>
      </c>
      <c r="E5" s="11">
        <v>1600000</v>
      </c>
      <c r="F5" s="11">
        <v>1600000</v>
      </c>
      <c r="G5" s="11">
        <v>4800000</v>
      </c>
      <c r="H5" s="17"/>
      <c r="I5" s="223"/>
    </row>
    <row r="6" spans="1:10" ht="15" thickBot="1">
      <c r="A6" s="207"/>
      <c r="B6" s="7" t="s">
        <v>28</v>
      </c>
      <c r="C6" s="18"/>
      <c r="D6" s="11">
        <v>81765</v>
      </c>
      <c r="E6" s="11">
        <v>81765</v>
      </c>
      <c r="F6" s="11">
        <v>81765</v>
      </c>
      <c r="G6" s="11">
        <v>245295</v>
      </c>
      <c r="H6" s="17"/>
      <c r="I6" s="223"/>
    </row>
    <row r="7" spans="1:10">
      <c r="A7" s="207"/>
      <c r="B7" s="19" t="s">
        <v>83</v>
      </c>
      <c r="C7" s="20"/>
      <c r="D7" s="11">
        <v>3281765</v>
      </c>
      <c r="E7" s="11">
        <v>3281765</v>
      </c>
      <c r="F7" s="11">
        <v>3281765</v>
      </c>
      <c r="G7" s="11">
        <v>9845295</v>
      </c>
      <c r="H7" s="17"/>
      <c r="I7" s="224"/>
    </row>
    <row r="8" spans="1:10" ht="15" thickBot="1"/>
    <row r="9" spans="1:10">
      <c r="A9" s="209" t="s">
        <v>4</v>
      </c>
      <c r="B9" s="196" t="s">
        <v>65</v>
      </c>
      <c r="C9" s="197"/>
      <c r="D9" s="197"/>
      <c r="E9" s="197"/>
      <c r="F9" s="197"/>
      <c r="G9" s="198"/>
      <c r="H9" s="2"/>
      <c r="I9" s="1"/>
    </row>
    <row r="10" spans="1:10" ht="43.5">
      <c r="A10" s="210"/>
      <c r="B10" s="12" t="s">
        <v>66</v>
      </c>
      <c r="C10" s="13" t="s">
        <v>67</v>
      </c>
      <c r="D10" s="14" t="s">
        <v>68</v>
      </c>
      <c r="E10" s="14" t="s">
        <v>69</v>
      </c>
      <c r="F10" s="14" t="s">
        <v>70</v>
      </c>
      <c r="G10" s="15" t="s">
        <v>71</v>
      </c>
      <c r="H10" s="16"/>
      <c r="I10" s="5" t="s">
        <v>9</v>
      </c>
    </row>
    <row r="11" spans="1:10" ht="24" customHeight="1">
      <c r="A11" s="207" t="s">
        <v>159</v>
      </c>
      <c r="B11" s="7" t="s">
        <v>30</v>
      </c>
      <c r="C11" s="18"/>
      <c r="D11" s="21">
        <v>1500000</v>
      </c>
      <c r="E11" s="21">
        <v>825000</v>
      </c>
      <c r="F11" s="21">
        <v>825000</v>
      </c>
      <c r="G11" s="21">
        <v>3150000</v>
      </c>
      <c r="H11" s="17"/>
      <c r="I11" s="215">
        <v>1599000</v>
      </c>
    </row>
    <row r="12" spans="1:10">
      <c r="A12" s="207"/>
      <c r="B12" s="7" t="s">
        <v>28</v>
      </c>
      <c r="C12" s="18"/>
      <c r="D12" s="21">
        <v>150000</v>
      </c>
      <c r="E12" s="21">
        <v>825000</v>
      </c>
      <c r="F12" s="21">
        <v>825000</v>
      </c>
      <c r="G12" s="21">
        <v>1800000</v>
      </c>
      <c r="H12" s="17"/>
      <c r="I12" s="216"/>
    </row>
    <row r="13" spans="1:10">
      <c r="A13" s="207"/>
      <c r="B13" s="7"/>
      <c r="C13" s="18"/>
      <c r="D13" s="18"/>
      <c r="E13" s="18"/>
      <c r="F13" s="18"/>
      <c r="G13" s="18" t="s">
        <v>74</v>
      </c>
      <c r="H13" s="17"/>
      <c r="I13" s="216"/>
    </row>
    <row r="14" spans="1:10" ht="15" thickBot="1">
      <c r="A14" s="207"/>
      <c r="B14" s="7" t="s">
        <v>160</v>
      </c>
      <c r="C14" s="18"/>
      <c r="D14" s="22"/>
      <c r="E14" s="23"/>
      <c r="F14" s="24"/>
      <c r="G14" s="18" t="s">
        <v>76</v>
      </c>
      <c r="H14" s="17"/>
      <c r="I14" s="216"/>
    </row>
    <row r="15" spans="1:10">
      <c r="A15" s="207"/>
      <c r="B15" s="19" t="s">
        <v>83</v>
      </c>
      <c r="C15" s="20"/>
      <c r="D15" s="25">
        <v>1650000</v>
      </c>
      <c r="E15" s="21">
        <v>1650000</v>
      </c>
      <c r="F15" s="21">
        <v>1650000</v>
      </c>
      <c r="G15" s="21">
        <v>4950000</v>
      </c>
      <c r="H15" s="17"/>
      <c r="I15" s="217"/>
      <c r="J15" s="143">
        <v>533000</v>
      </c>
    </row>
    <row r="16" spans="1:10" ht="15" thickBot="1"/>
    <row r="17" spans="1:9">
      <c r="A17" s="209" t="s">
        <v>4</v>
      </c>
      <c r="B17" s="196" t="s">
        <v>65</v>
      </c>
      <c r="C17" s="197"/>
      <c r="D17" s="197"/>
      <c r="E17" s="197"/>
      <c r="F17" s="197"/>
      <c r="G17" s="198"/>
      <c r="H17" s="2"/>
      <c r="I17" s="1"/>
    </row>
    <row r="18" spans="1:9" ht="43.5">
      <c r="A18" s="210"/>
      <c r="B18" s="12" t="s">
        <v>66</v>
      </c>
      <c r="C18" s="13" t="s">
        <v>67</v>
      </c>
      <c r="D18" s="14" t="s">
        <v>68</v>
      </c>
      <c r="E18" s="14" t="s">
        <v>69</v>
      </c>
      <c r="F18" s="14" t="s">
        <v>70</v>
      </c>
      <c r="G18" s="15" t="s">
        <v>71</v>
      </c>
      <c r="H18" s="16"/>
      <c r="I18" s="5" t="s">
        <v>9</v>
      </c>
    </row>
    <row r="19" spans="1:9">
      <c r="A19" s="207" t="s">
        <v>161</v>
      </c>
      <c r="B19" s="7" t="s">
        <v>36</v>
      </c>
      <c r="C19" s="18"/>
      <c r="D19" s="18"/>
      <c r="E19" s="18"/>
      <c r="F19" s="18"/>
      <c r="G19" s="18" t="s">
        <v>76</v>
      </c>
      <c r="H19" s="17"/>
      <c r="I19" s="215">
        <v>400000</v>
      </c>
    </row>
    <row r="20" spans="1:9">
      <c r="A20" s="207"/>
      <c r="B20" s="7" t="s">
        <v>162</v>
      </c>
      <c r="C20" s="18"/>
      <c r="D20" s="21">
        <v>1000000</v>
      </c>
      <c r="E20" s="18"/>
      <c r="F20" s="18"/>
      <c r="G20" s="21">
        <v>1000000</v>
      </c>
      <c r="H20" s="17"/>
      <c r="I20" s="216"/>
    </row>
    <row r="21" spans="1:9">
      <c r="A21" s="207"/>
      <c r="B21" s="7" t="s">
        <v>163</v>
      </c>
      <c r="C21" s="18"/>
      <c r="D21" s="21">
        <v>400000</v>
      </c>
      <c r="E21" s="18"/>
      <c r="F21" s="18"/>
      <c r="G21" s="21">
        <v>400000</v>
      </c>
      <c r="H21" s="17"/>
      <c r="I21" s="216"/>
    </row>
    <row r="22" spans="1:9">
      <c r="A22" s="207"/>
      <c r="B22" s="7" t="s">
        <v>164</v>
      </c>
      <c r="C22" s="18"/>
      <c r="D22" s="21">
        <v>400000</v>
      </c>
      <c r="E22" s="18"/>
      <c r="F22" s="18"/>
      <c r="G22" s="21">
        <v>400000</v>
      </c>
      <c r="H22" s="17"/>
      <c r="I22" s="216"/>
    </row>
    <row r="23" spans="1:9">
      <c r="A23" s="207"/>
      <c r="B23" s="7"/>
      <c r="C23" s="18"/>
      <c r="D23" s="22"/>
      <c r="E23" s="26"/>
      <c r="F23" s="26"/>
      <c r="G23" s="18" t="s">
        <v>74</v>
      </c>
      <c r="H23" s="17"/>
      <c r="I23" s="216"/>
    </row>
    <row r="24" spans="1:9">
      <c r="A24" s="207"/>
      <c r="B24" s="7" t="s">
        <v>165</v>
      </c>
      <c r="C24" s="18"/>
      <c r="D24" s="22"/>
      <c r="E24" s="26"/>
      <c r="F24" s="26"/>
      <c r="G24" s="18" t="s">
        <v>76</v>
      </c>
      <c r="H24" s="17"/>
      <c r="I24" s="216"/>
    </row>
    <row r="25" spans="1:9">
      <c r="A25" s="207"/>
      <c r="B25" s="7" t="s">
        <v>166</v>
      </c>
      <c r="C25" s="18"/>
      <c r="D25" s="11">
        <v>1000000</v>
      </c>
      <c r="E25" s="26"/>
      <c r="F25" s="26"/>
      <c r="G25" s="11">
        <v>1000000</v>
      </c>
      <c r="H25" s="17"/>
      <c r="I25" s="216"/>
    </row>
    <row r="26" spans="1:9">
      <c r="A26" s="207"/>
      <c r="B26" s="7" t="s">
        <v>163</v>
      </c>
      <c r="C26" s="18"/>
      <c r="D26" s="27">
        <v>400000</v>
      </c>
      <c r="E26" s="6"/>
      <c r="F26" s="28"/>
      <c r="G26" s="21">
        <v>400000</v>
      </c>
      <c r="H26" s="17"/>
      <c r="I26" s="216"/>
    </row>
    <row r="27" spans="1:9" ht="15" thickBot="1">
      <c r="A27" s="207"/>
      <c r="B27" s="9" t="s">
        <v>164</v>
      </c>
      <c r="C27" s="18"/>
      <c r="D27" s="27">
        <v>400000</v>
      </c>
      <c r="E27" s="23"/>
      <c r="F27" s="24"/>
      <c r="G27" s="21">
        <v>400000</v>
      </c>
      <c r="H27" s="17"/>
      <c r="I27" s="216"/>
    </row>
    <row r="28" spans="1:9" ht="15" thickBot="1">
      <c r="A28" s="207"/>
      <c r="B28" s="7" t="s">
        <v>83</v>
      </c>
      <c r="C28" s="20"/>
      <c r="D28" s="25">
        <v>3600000</v>
      </c>
      <c r="E28" s="18" t="s">
        <v>74</v>
      </c>
      <c r="F28" s="18" t="s">
        <v>74</v>
      </c>
      <c r="G28" s="21">
        <v>3600000</v>
      </c>
      <c r="H28" s="17"/>
      <c r="I28" s="217"/>
    </row>
    <row r="29" spans="1:9">
      <c r="A29" s="209" t="s">
        <v>4</v>
      </c>
      <c r="B29" s="196" t="s">
        <v>65</v>
      </c>
      <c r="C29" s="197"/>
      <c r="D29" s="197"/>
      <c r="E29" s="197"/>
      <c r="F29" s="197"/>
      <c r="G29" s="198"/>
      <c r="H29" s="2"/>
      <c r="I29" s="1"/>
    </row>
    <row r="30" spans="1:9" ht="43.5">
      <c r="A30" s="210"/>
      <c r="B30" s="12" t="s">
        <v>66</v>
      </c>
      <c r="C30" s="13" t="s">
        <v>67</v>
      </c>
      <c r="D30" s="14" t="s">
        <v>68</v>
      </c>
      <c r="E30" s="14" t="s">
        <v>69</v>
      </c>
      <c r="F30" s="14" t="s">
        <v>70</v>
      </c>
      <c r="G30" s="15" t="s">
        <v>71</v>
      </c>
      <c r="H30" s="16"/>
      <c r="I30" s="5" t="s">
        <v>9</v>
      </c>
    </row>
    <row r="31" spans="1:9">
      <c r="A31" s="207" t="s">
        <v>167</v>
      </c>
      <c r="B31" s="7" t="s">
        <v>39</v>
      </c>
      <c r="C31" s="18" t="s">
        <v>168</v>
      </c>
      <c r="D31" s="21">
        <v>2000000</v>
      </c>
      <c r="E31" s="21">
        <v>2000000</v>
      </c>
      <c r="F31" s="21">
        <v>2000000</v>
      </c>
      <c r="G31" s="21">
        <v>6000000</v>
      </c>
      <c r="H31" s="17"/>
      <c r="I31" s="222"/>
    </row>
    <row r="32" spans="1:9">
      <c r="A32" s="207"/>
      <c r="B32" s="7"/>
      <c r="C32" s="18"/>
      <c r="D32" s="18"/>
      <c r="E32" s="18"/>
      <c r="F32" s="18"/>
      <c r="G32" s="18" t="s">
        <v>74</v>
      </c>
      <c r="H32" s="17"/>
      <c r="I32" s="223"/>
    </row>
    <row r="33" spans="1:9">
      <c r="A33" s="207"/>
      <c r="B33" s="7"/>
      <c r="C33" s="18"/>
      <c r="D33" s="18"/>
      <c r="E33" s="18"/>
      <c r="F33" s="18"/>
      <c r="G33" s="18" t="s">
        <v>74</v>
      </c>
      <c r="H33" s="17"/>
      <c r="I33" s="223"/>
    </row>
    <row r="34" spans="1:9" ht="15" thickBot="1">
      <c r="A34" s="207"/>
      <c r="B34" s="7" t="s">
        <v>28</v>
      </c>
      <c r="C34" s="18" t="s">
        <v>82</v>
      </c>
      <c r="D34" s="27">
        <v>2000000</v>
      </c>
      <c r="E34" s="29">
        <v>2000000</v>
      </c>
      <c r="F34" s="30">
        <v>2000000</v>
      </c>
      <c r="G34" s="21">
        <v>6000000</v>
      </c>
      <c r="H34" s="17"/>
      <c r="I34" s="223"/>
    </row>
    <row r="35" spans="1:9">
      <c r="A35" s="207"/>
      <c r="B35" s="19" t="s">
        <v>83</v>
      </c>
      <c r="C35" s="20"/>
      <c r="D35" s="25">
        <v>4000000</v>
      </c>
      <c r="E35" s="21">
        <v>4000000</v>
      </c>
      <c r="F35" s="21">
        <v>4000000</v>
      </c>
      <c r="G35" s="21">
        <v>12000000</v>
      </c>
      <c r="H35" s="17"/>
      <c r="I35" s="224"/>
    </row>
    <row r="36" spans="1:9" ht="15" thickBot="1"/>
    <row r="37" spans="1:9">
      <c r="A37" s="209" t="s">
        <v>4</v>
      </c>
      <c r="B37" s="196" t="s">
        <v>65</v>
      </c>
      <c r="C37" s="197"/>
      <c r="D37" s="197"/>
      <c r="E37" s="197"/>
      <c r="F37" s="197"/>
      <c r="G37" s="198"/>
      <c r="H37" s="2"/>
      <c r="I37" s="1"/>
    </row>
    <row r="38" spans="1:9" ht="43.5">
      <c r="A38" s="210"/>
      <c r="B38" s="12" t="s">
        <v>66</v>
      </c>
      <c r="C38" s="13" t="s">
        <v>67</v>
      </c>
      <c r="D38" s="14" t="s">
        <v>68</v>
      </c>
      <c r="E38" s="14" t="s">
        <v>69</v>
      </c>
      <c r="F38" s="14" t="s">
        <v>70</v>
      </c>
      <c r="G38" s="15" t="s">
        <v>71</v>
      </c>
      <c r="H38" s="16"/>
      <c r="I38" s="5" t="s">
        <v>9</v>
      </c>
    </row>
    <row r="39" spans="1:9">
      <c r="A39" s="207" t="s">
        <v>169</v>
      </c>
      <c r="B39" s="7" t="s">
        <v>42</v>
      </c>
      <c r="C39" s="18"/>
      <c r="D39" s="21">
        <v>4140000</v>
      </c>
      <c r="E39" s="21">
        <v>4140000</v>
      </c>
      <c r="F39" s="21">
        <v>4140000</v>
      </c>
      <c r="G39" s="21">
        <v>12420000</v>
      </c>
      <c r="H39" s="17"/>
      <c r="I39" s="222"/>
    </row>
    <row r="40" spans="1:9">
      <c r="A40" s="207"/>
      <c r="B40" s="7"/>
      <c r="C40" s="18"/>
      <c r="D40" s="18"/>
      <c r="E40" s="18"/>
      <c r="F40" s="18"/>
      <c r="G40" s="18" t="s">
        <v>74</v>
      </c>
      <c r="H40" s="17"/>
      <c r="I40" s="223"/>
    </row>
    <row r="41" spans="1:9">
      <c r="A41" s="207"/>
      <c r="B41" s="7"/>
      <c r="C41" s="18"/>
      <c r="D41" s="18"/>
      <c r="E41" s="18"/>
      <c r="F41" s="18"/>
      <c r="G41" s="18" t="s">
        <v>74</v>
      </c>
      <c r="H41" s="17"/>
      <c r="I41" s="223"/>
    </row>
    <row r="42" spans="1:9" ht="15" thickBot="1">
      <c r="A42" s="207"/>
      <c r="B42" s="7" t="s">
        <v>131</v>
      </c>
      <c r="C42" s="18"/>
      <c r="D42" s="27">
        <v>4140000</v>
      </c>
      <c r="E42" s="29">
        <v>4140000</v>
      </c>
      <c r="F42" s="30">
        <v>4140000</v>
      </c>
      <c r="G42" s="21">
        <v>12420000</v>
      </c>
      <c r="H42" s="17"/>
      <c r="I42" s="223"/>
    </row>
    <row r="43" spans="1:9">
      <c r="A43" s="207"/>
      <c r="B43" s="19" t="s">
        <v>83</v>
      </c>
      <c r="C43" s="20"/>
      <c r="D43" s="25">
        <v>8280000</v>
      </c>
      <c r="E43" s="21">
        <v>8280000</v>
      </c>
      <c r="F43" s="21">
        <v>8280000</v>
      </c>
      <c r="G43" s="21">
        <v>24840000</v>
      </c>
      <c r="H43" s="17"/>
      <c r="I43" s="224"/>
    </row>
    <row r="44" spans="1:9" ht="15" thickBot="1"/>
    <row r="45" spans="1:9">
      <c r="A45" s="209" t="s">
        <v>4</v>
      </c>
      <c r="B45" s="196" t="s">
        <v>65</v>
      </c>
      <c r="C45" s="197"/>
      <c r="D45" s="197"/>
      <c r="E45" s="197"/>
      <c r="F45" s="197"/>
      <c r="G45" s="198"/>
      <c r="H45" s="2"/>
      <c r="I45" s="1"/>
    </row>
    <row r="46" spans="1:9" ht="43.5">
      <c r="A46" s="210"/>
      <c r="B46" s="12" t="s">
        <v>66</v>
      </c>
      <c r="C46" s="13" t="s">
        <v>67</v>
      </c>
      <c r="D46" s="14" t="s">
        <v>68</v>
      </c>
      <c r="E46" s="14" t="s">
        <v>69</v>
      </c>
      <c r="F46" s="14" t="s">
        <v>70</v>
      </c>
      <c r="G46" s="15" t="s">
        <v>71</v>
      </c>
      <c r="H46" s="16"/>
      <c r="I46" s="5" t="s">
        <v>9</v>
      </c>
    </row>
    <row r="47" spans="1:9">
      <c r="A47" s="207" t="s">
        <v>170</v>
      </c>
      <c r="B47" s="7" t="s">
        <v>44</v>
      </c>
      <c r="C47" s="18"/>
      <c r="D47" s="21">
        <v>1500000</v>
      </c>
      <c r="E47" s="21">
        <v>1500000</v>
      </c>
      <c r="F47" s="21">
        <v>1500000</v>
      </c>
      <c r="G47" s="21">
        <v>4500000</v>
      </c>
      <c r="H47" s="17"/>
      <c r="I47" s="215">
        <v>1800000</v>
      </c>
    </row>
    <row r="48" spans="1:9">
      <c r="A48" s="207"/>
      <c r="B48" s="7"/>
      <c r="C48" s="18"/>
      <c r="D48" s="18"/>
      <c r="E48" s="18"/>
      <c r="F48" s="18"/>
      <c r="G48" s="18" t="s">
        <v>74</v>
      </c>
      <c r="H48" s="17"/>
      <c r="I48" s="216"/>
    </row>
    <row r="49" spans="1:10">
      <c r="A49" s="207"/>
      <c r="B49" s="7"/>
      <c r="C49" s="18"/>
      <c r="D49" s="18"/>
      <c r="E49" s="18"/>
      <c r="F49" s="18"/>
      <c r="G49" s="18" t="s">
        <v>74</v>
      </c>
      <c r="H49" s="17"/>
      <c r="I49" s="216"/>
    </row>
    <row r="50" spans="1:10" ht="15" thickBot="1">
      <c r="A50" s="207"/>
      <c r="B50" s="7" t="s">
        <v>28</v>
      </c>
      <c r="C50" s="18" t="s">
        <v>82</v>
      </c>
      <c r="D50" s="27">
        <v>1500000</v>
      </c>
      <c r="E50" s="29">
        <v>1500000</v>
      </c>
      <c r="F50" s="30">
        <v>1500000</v>
      </c>
      <c r="G50" s="21">
        <v>4500000</v>
      </c>
      <c r="H50" s="17"/>
      <c r="I50" s="216"/>
    </row>
    <row r="51" spans="1:10">
      <c r="A51" s="207"/>
      <c r="B51" s="19" t="s">
        <v>83</v>
      </c>
      <c r="C51" s="20"/>
      <c r="D51" s="25">
        <v>3000000</v>
      </c>
      <c r="E51" s="21">
        <v>3000000</v>
      </c>
      <c r="F51" s="21">
        <v>3000000</v>
      </c>
      <c r="G51" s="21">
        <v>9000000</v>
      </c>
      <c r="H51" s="17"/>
      <c r="I51" s="217"/>
      <c r="J51" s="37">
        <v>600000</v>
      </c>
    </row>
  </sheetData>
  <sheetProtection algorithmName="SHA-512" hashValue="rW5CqZFjQfwAbryu5lh6O65M8y1uGYwXPUGZZT1R5yAniG+gNHV1ZwEIJ+kL/TbpR70pOWpX26LcZHK16yh30Q==" saltValue="mKK7Z653NKj+rMKcyhfHeQ==" spinCount="100000" sheet="1" objects="1" scenarios="1"/>
  <mergeCells count="24">
    <mergeCell ref="A1:A2"/>
    <mergeCell ref="B1:G1"/>
    <mergeCell ref="A3:A7"/>
    <mergeCell ref="I3:I7"/>
    <mergeCell ref="A9:A10"/>
    <mergeCell ref="B9:G9"/>
    <mergeCell ref="A11:A15"/>
    <mergeCell ref="I11:I15"/>
    <mergeCell ref="A17:A18"/>
    <mergeCell ref="B17:G17"/>
    <mergeCell ref="A19:A28"/>
    <mergeCell ref="I19:I28"/>
    <mergeCell ref="A29:A30"/>
    <mergeCell ref="B29:G29"/>
    <mergeCell ref="A31:A35"/>
    <mergeCell ref="I31:I35"/>
    <mergeCell ref="A37:A38"/>
    <mergeCell ref="B37:G37"/>
    <mergeCell ref="A39:A43"/>
    <mergeCell ref="I39:I43"/>
    <mergeCell ref="A45:A46"/>
    <mergeCell ref="B45:G45"/>
    <mergeCell ref="A47:A51"/>
    <mergeCell ref="I47:I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967B-08C0-4E63-8115-845192E43664}">
  <dimension ref="A1:I19"/>
  <sheetViews>
    <sheetView workbookViewId="0">
      <selection activeCell="A4" sqref="A4:A8"/>
    </sheetView>
  </sheetViews>
  <sheetFormatPr defaultColWidth="11.42578125" defaultRowHeight="14.45"/>
  <cols>
    <col min="2" max="2" width="19.42578125" customWidth="1"/>
  </cols>
  <sheetData>
    <row r="1" spans="1:9" ht="15" thickBot="1"/>
    <row r="2" spans="1:9">
      <c r="A2" s="209" t="s">
        <v>4</v>
      </c>
      <c r="B2" s="196" t="s">
        <v>65</v>
      </c>
      <c r="C2" s="197"/>
      <c r="D2" s="197"/>
      <c r="E2" s="197"/>
      <c r="F2" s="197"/>
      <c r="G2" s="198"/>
      <c r="H2" s="2"/>
      <c r="I2" s="1"/>
    </row>
    <row r="3" spans="1:9" ht="43.5">
      <c r="A3" s="210"/>
      <c r="B3" s="12" t="s">
        <v>66</v>
      </c>
      <c r="C3" s="13" t="s">
        <v>67</v>
      </c>
      <c r="D3" s="14" t="s">
        <v>68</v>
      </c>
      <c r="E3" s="14" t="s">
        <v>69</v>
      </c>
      <c r="F3" s="14" t="s">
        <v>70</v>
      </c>
      <c r="G3" s="15" t="s">
        <v>71</v>
      </c>
      <c r="H3" s="16"/>
      <c r="I3" s="5" t="s">
        <v>9</v>
      </c>
    </row>
    <row r="4" spans="1:9">
      <c r="A4" s="207" t="s">
        <v>47</v>
      </c>
      <c r="B4" s="7" t="s">
        <v>171</v>
      </c>
      <c r="C4" s="18" t="s">
        <v>172</v>
      </c>
      <c r="D4" s="18" t="s">
        <v>74</v>
      </c>
      <c r="E4" s="18" t="s">
        <v>74</v>
      </c>
      <c r="F4" s="18" t="s">
        <v>74</v>
      </c>
      <c r="G4" s="18" t="s">
        <v>74</v>
      </c>
      <c r="H4" s="17"/>
      <c r="I4" s="222"/>
    </row>
    <row r="5" spans="1:9">
      <c r="A5" s="207"/>
      <c r="B5" s="7"/>
      <c r="C5" s="18" t="s">
        <v>173</v>
      </c>
      <c r="D5" s="18" t="s">
        <v>76</v>
      </c>
      <c r="E5" s="18" t="s">
        <v>74</v>
      </c>
      <c r="F5" s="18" t="s">
        <v>74</v>
      </c>
      <c r="G5" s="18" t="s">
        <v>74</v>
      </c>
      <c r="H5" s="17"/>
      <c r="I5" s="223"/>
    </row>
    <row r="6" spans="1:9">
      <c r="A6" s="207"/>
      <c r="B6" s="7"/>
      <c r="C6" s="18" t="s">
        <v>174</v>
      </c>
      <c r="D6" s="18" t="s">
        <v>76</v>
      </c>
      <c r="E6" s="18" t="s">
        <v>74</v>
      </c>
      <c r="F6" s="18" t="s">
        <v>74</v>
      </c>
      <c r="G6" s="18" t="s">
        <v>74</v>
      </c>
      <c r="H6" s="17"/>
      <c r="I6" s="223"/>
    </row>
    <row r="7" spans="1:9" ht="15" thickBot="1">
      <c r="A7" s="207"/>
      <c r="B7" s="7" t="s">
        <v>175</v>
      </c>
      <c r="C7" s="18" t="s">
        <v>82</v>
      </c>
      <c r="D7" s="27">
        <v>434000</v>
      </c>
      <c r="E7" s="29">
        <v>434000</v>
      </c>
      <c r="F7" s="30">
        <v>434000</v>
      </c>
      <c r="G7" s="21">
        <v>1302000</v>
      </c>
      <c r="H7" s="17"/>
      <c r="I7" s="223"/>
    </row>
    <row r="8" spans="1:9">
      <c r="A8" s="207"/>
      <c r="B8" s="19" t="s">
        <v>83</v>
      </c>
      <c r="C8" s="20"/>
      <c r="D8" s="25">
        <v>434000</v>
      </c>
      <c r="E8" s="21">
        <v>434000</v>
      </c>
      <c r="F8" s="21">
        <v>434000</v>
      </c>
      <c r="G8" s="21">
        <v>1302000</v>
      </c>
      <c r="H8" s="17"/>
      <c r="I8" s="224"/>
    </row>
    <row r="9" spans="1:9" ht="15" thickBot="1"/>
    <row r="10" spans="1:9">
      <c r="A10" s="209" t="s">
        <v>4</v>
      </c>
      <c r="B10" s="196" t="s">
        <v>65</v>
      </c>
      <c r="C10" s="197"/>
      <c r="D10" s="197"/>
      <c r="E10" s="197"/>
      <c r="F10" s="197"/>
      <c r="G10" s="198"/>
      <c r="H10" s="2"/>
      <c r="I10" s="1"/>
    </row>
    <row r="11" spans="1:9" ht="43.5">
      <c r="A11" s="210"/>
      <c r="B11" s="12" t="s">
        <v>66</v>
      </c>
      <c r="C11" s="13" t="s">
        <v>67</v>
      </c>
      <c r="D11" s="14" t="s">
        <v>68</v>
      </c>
      <c r="E11" s="14" t="s">
        <v>69</v>
      </c>
      <c r="F11" s="14" t="s">
        <v>70</v>
      </c>
      <c r="G11" s="15" t="s">
        <v>71</v>
      </c>
      <c r="H11" s="16"/>
      <c r="I11" s="5" t="s">
        <v>9</v>
      </c>
    </row>
    <row r="12" spans="1:9" ht="43.5">
      <c r="A12" s="207" t="s">
        <v>176</v>
      </c>
      <c r="B12" s="69" t="s">
        <v>177</v>
      </c>
      <c r="C12" s="18"/>
      <c r="D12" s="21">
        <v>50000</v>
      </c>
      <c r="E12" s="21">
        <v>50000</v>
      </c>
      <c r="F12" s="21">
        <v>50000</v>
      </c>
      <c r="G12" s="21">
        <v>150000</v>
      </c>
      <c r="H12" s="17"/>
      <c r="I12" s="222"/>
    </row>
    <row r="13" spans="1:9" ht="29.1">
      <c r="A13" s="207"/>
      <c r="B13" s="69" t="s">
        <v>178</v>
      </c>
      <c r="C13" s="18"/>
      <c r="D13" s="21">
        <v>25000</v>
      </c>
      <c r="E13" s="21">
        <v>25000</v>
      </c>
      <c r="F13" s="21">
        <v>25000</v>
      </c>
      <c r="G13" s="21">
        <v>75000</v>
      </c>
      <c r="H13" s="17"/>
      <c r="I13" s="223"/>
    </row>
    <row r="14" spans="1:9" ht="29.1">
      <c r="A14" s="207"/>
      <c r="B14" s="69" t="s">
        <v>179</v>
      </c>
      <c r="C14" s="18"/>
      <c r="D14" s="21">
        <v>50000</v>
      </c>
      <c r="E14" s="21">
        <v>50000</v>
      </c>
      <c r="F14" s="21">
        <v>50000</v>
      </c>
      <c r="G14" s="21">
        <v>150000</v>
      </c>
      <c r="H14" s="17"/>
      <c r="I14" s="223"/>
    </row>
    <row r="15" spans="1:9">
      <c r="A15" s="207"/>
      <c r="B15" s="7" t="s">
        <v>180</v>
      </c>
      <c r="C15" s="18"/>
      <c r="D15" s="21">
        <v>100000</v>
      </c>
      <c r="E15" s="21">
        <v>90000</v>
      </c>
      <c r="F15" s="21">
        <v>90000</v>
      </c>
      <c r="G15" s="21">
        <v>280000</v>
      </c>
      <c r="H15" s="17"/>
      <c r="I15" s="223"/>
    </row>
    <row r="16" spans="1:9">
      <c r="A16" s="207"/>
      <c r="B16" s="7"/>
      <c r="C16" s="18"/>
      <c r="D16" s="18"/>
      <c r="E16" s="18"/>
      <c r="F16" s="18"/>
      <c r="G16" s="18" t="s">
        <v>74</v>
      </c>
      <c r="H16" s="17"/>
      <c r="I16" s="224"/>
    </row>
    <row r="17" spans="1:9">
      <c r="A17" s="1"/>
      <c r="B17" s="7"/>
      <c r="C17" s="18"/>
      <c r="D17" s="18"/>
      <c r="E17" s="18"/>
      <c r="F17" s="18"/>
      <c r="G17" s="18" t="s">
        <v>74</v>
      </c>
      <c r="H17" s="218"/>
      <c r="I17" s="208"/>
    </row>
    <row r="18" spans="1:9" ht="15" thickBot="1">
      <c r="A18" s="1" t="s">
        <v>181</v>
      </c>
      <c r="B18" s="7" t="s">
        <v>182</v>
      </c>
      <c r="C18" s="18"/>
      <c r="D18" s="27">
        <v>225000</v>
      </c>
      <c r="E18" s="27">
        <v>215000</v>
      </c>
      <c r="F18" s="27">
        <v>215000</v>
      </c>
      <c r="G18" s="21">
        <v>655000</v>
      </c>
      <c r="H18" s="218"/>
      <c r="I18" s="208"/>
    </row>
    <row r="19" spans="1:9">
      <c r="A19" s="1"/>
      <c r="B19" s="19" t="s">
        <v>83</v>
      </c>
      <c r="C19" s="20"/>
      <c r="D19" s="25">
        <v>450000</v>
      </c>
      <c r="E19" s="21">
        <v>430000</v>
      </c>
      <c r="F19" s="21">
        <v>430000</v>
      </c>
      <c r="G19" s="21">
        <v>1310000</v>
      </c>
      <c r="H19" s="218"/>
      <c r="I19" s="208"/>
    </row>
  </sheetData>
  <sheetProtection algorithmName="SHA-512" hashValue="FAKsqV75Pvv6V5alEIIzX3sSb6FeskFbhGfrHFnZNry822Bb5RJLDsrerew0gOTAXpd99fu+avcDQi1XlrxUfA==" saltValue="Ygd6m+8qJmdwQibIwxrGow==" spinCount="100000" sheet="1" objects="1" scenarios="1"/>
  <mergeCells count="11">
    <mergeCell ref="A12:A16"/>
    <mergeCell ref="I12:I16"/>
    <mergeCell ref="H17:I17"/>
    <mergeCell ref="H18:I18"/>
    <mergeCell ref="H19:I19"/>
    <mergeCell ref="A2:A3"/>
    <mergeCell ref="B2:G2"/>
    <mergeCell ref="A4:A8"/>
    <mergeCell ref="I4:I8"/>
    <mergeCell ref="A10:A11"/>
    <mergeCell ref="B10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DC5DD625ECEF4AB4FB1B6AA7774638" ma:contentTypeVersion="16" ma:contentTypeDescription="Opprett et nytt dokument." ma:contentTypeScope="" ma:versionID="cb1d3fa01b6e69a76ee22fb4d4fcf189">
  <xsd:schema xmlns:xsd="http://www.w3.org/2001/XMLSchema" xmlns:xs="http://www.w3.org/2001/XMLSchema" xmlns:p="http://schemas.microsoft.com/office/2006/metadata/properties" xmlns:ns2="259adcc3-18d7-48f1-93b2-6dda9a36e308" xmlns:ns3="62b123f6-3560-434c-a2ce-471362a06656" targetNamespace="http://schemas.microsoft.com/office/2006/metadata/properties" ma:root="true" ma:fieldsID="dfd0349e00ae564f08d6562c5e4c0ff8" ns2:_="" ns3:_="">
    <xsd:import namespace="259adcc3-18d7-48f1-93b2-6dda9a36e308"/>
    <xsd:import namespace="62b123f6-3560-434c-a2ce-471362a066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adcc3-18d7-48f1-93b2-6dda9a36e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123f6-3560-434c-a2ce-471362a066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e55ad77-9bed-49db-9122-01d607cca125}" ma:internalName="TaxCatchAll" ma:showField="CatchAllData" ma:web="62b123f6-3560-434c-a2ce-471362a066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9adcc3-18d7-48f1-93b2-6dda9a36e308">
      <Terms xmlns="http://schemas.microsoft.com/office/infopath/2007/PartnerControls"/>
    </lcf76f155ced4ddcb4097134ff3c332f>
    <TaxCatchAll xmlns="62b123f6-3560-434c-a2ce-471362a066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95645B-D02C-42E8-8357-A9CE0ACFE0D7}"/>
</file>

<file path=customXml/itemProps2.xml><?xml version="1.0" encoding="utf-8"?>
<ds:datastoreItem xmlns:ds="http://schemas.openxmlformats.org/officeDocument/2006/customXml" ds:itemID="{7A78F71A-9B2C-403A-9297-79BECB7C2FF8}"/>
</file>

<file path=customXml/itemProps3.xml><?xml version="1.0" encoding="utf-8"?>
<ds:datastoreItem xmlns:ds="http://schemas.openxmlformats.org/officeDocument/2006/customXml" ds:itemID="{6912F5C9-9481-48C7-9E38-2F8A64828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Fjørtoft, Elisabeth Ur</cp:lastModifiedBy>
  <cp:revision/>
  <dcterms:created xsi:type="dcterms:W3CDTF">2026-02-02T14:50:01Z</dcterms:created>
  <dcterms:modified xsi:type="dcterms:W3CDTF">2026-02-25T14:38:33Z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0x0101002ADC5DD625ECEF4AB4FB1B6AA7774638</vt:lpwstr>
  </property>
  <property fmtid="{D5CDD505-2E9C-101B-9397-08002B2CF9AE}" pid="3" name="MediaServiceImageTags">
    <vt:lpwstr/>
  </property>
</Properties>
</file>